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4416" windowWidth="19660" windowHeight="15840" firstSheet="1" activeTab="5"/>
  </bookViews>
  <sheets>
    <sheet name="Prix des énergies" sheetId="1" r:id="rId1"/>
    <sheet name="Maison 1" sheetId="2" r:id="rId2"/>
    <sheet name="Maison 2" sheetId="3" r:id="rId3"/>
    <sheet name="Maison 3" sheetId="4" r:id="rId4"/>
    <sheet name="Maison 4" sheetId="5" r:id="rId5"/>
    <sheet name="présentation" sheetId="6" r:id="rId6"/>
    <sheet name="Analyse" sheetId="7" r:id="rId7"/>
  </sheets>
  <definedNames/>
  <calcPr fullCalcOnLoad="1"/>
</workbook>
</file>

<file path=xl/sharedStrings.xml><?xml version="1.0" encoding="utf-8"?>
<sst xmlns="http://schemas.openxmlformats.org/spreadsheetml/2006/main" count="520" uniqueCount="98">
  <si>
    <t>Douche sans coupure</t>
  </si>
  <si>
    <t>douche avec coupure</t>
  </si>
  <si>
    <t>aucun</t>
  </si>
  <si>
    <t>Coût annuel de l'eau chaude :</t>
  </si>
  <si>
    <t>Besoin annuel :</t>
  </si>
  <si>
    <t>Fluocompacte</t>
  </si>
  <si>
    <t>Classe A</t>
  </si>
  <si>
    <t>Classe E</t>
  </si>
  <si>
    <t>Hors d'age</t>
  </si>
  <si>
    <t>sur équipement</t>
  </si>
  <si>
    <t>Aucune veille</t>
  </si>
  <si>
    <t>Quelques veilles</t>
  </si>
  <si>
    <t>Maintien à 19 °</t>
  </si>
  <si>
    <t>Maintien à 21 °</t>
  </si>
  <si>
    <t>Régulation/programmation</t>
  </si>
  <si>
    <t>Fenêtres souvent ouvertes</t>
  </si>
  <si>
    <t>Cumulus électrique</t>
  </si>
  <si>
    <t>Chauffe eau gaz de ville</t>
  </si>
  <si>
    <t>Chauffe eau butane</t>
  </si>
  <si>
    <t>Solaire + électrique</t>
  </si>
  <si>
    <t>Butane</t>
  </si>
  <si>
    <t>Coût annuel du chauffage :</t>
  </si>
  <si>
    <t>Maison 1</t>
  </si>
  <si>
    <t>Chauffage</t>
  </si>
  <si>
    <t>Isolation</t>
  </si>
  <si>
    <t>Energie</t>
  </si>
  <si>
    <t>Comportement</t>
  </si>
  <si>
    <t>Eau chaude</t>
  </si>
  <si>
    <t>Maison 4</t>
  </si>
  <si>
    <t>Analyse :</t>
  </si>
  <si>
    <t>Economies</t>
  </si>
  <si>
    <t xml:space="preserve">Avant </t>
  </si>
  <si>
    <t>Après</t>
  </si>
  <si>
    <t>Maison après</t>
  </si>
  <si>
    <t>Maison avant</t>
  </si>
  <si>
    <t>Equipement</t>
  </si>
  <si>
    <t>Equipements</t>
  </si>
  <si>
    <t>Eclairage</t>
  </si>
  <si>
    <t>Electro-ménager</t>
  </si>
  <si>
    <t>Veilles</t>
  </si>
  <si>
    <t>TOTAL</t>
  </si>
  <si>
    <t>Maison 2</t>
  </si>
  <si>
    <t>Maison 3</t>
  </si>
  <si>
    <t>Maison 4</t>
  </si>
  <si>
    <t>Eau-chaude</t>
  </si>
  <si>
    <t>Tarif</t>
  </si>
  <si>
    <t>Elec</t>
  </si>
  <si>
    <t>Gaz ville</t>
  </si>
  <si>
    <t>Fioul</t>
  </si>
  <si>
    <t>Prpane</t>
  </si>
  <si>
    <t>gaz boutielle</t>
  </si>
  <si>
    <t>h</t>
  </si>
  <si>
    <t>Toit isolé</t>
  </si>
  <si>
    <t>Toit et murs isolés</t>
  </si>
  <si>
    <t>Toit murs et sol isolés</t>
  </si>
  <si>
    <t>électricité</t>
  </si>
  <si>
    <t>propane</t>
  </si>
  <si>
    <t>gaz de ville</t>
  </si>
  <si>
    <t>Aucune isolation</t>
  </si>
  <si>
    <t>Aucune isolation</t>
  </si>
  <si>
    <t xml:space="preserve">Prix des énergies </t>
  </si>
  <si>
    <t>Fuel</t>
  </si>
  <si>
    <t>Peu de veilles</t>
  </si>
  <si>
    <t>Explication éclairage :</t>
  </si>
  <si>
    <t>4 lampes</t>
  </si>
  <si>
    <t>halogène de 300 W</t>
  </si>
  <si>
    <t>halogène de 150 W</t>
  </si>
  <si>
    <t>Incandescence de 100 W</t>
  </si>
  <si>
    <t>Incandescence de 60 W</t>
  </si>
  <si>
    <t>Fluo de 20 W</t>
  </si>
  <si>
    <t>a</t>
  </si>
  <si>
    <t>b</t>
  </si>
  <si>
    <t>c</t>
  </si>
  <si>
    <t>d</t>
  </si>
  <si>
    <t>e</t>
  </si>
  <si>
    <t>C1</t>
  </si>
  <si>
    <t>C2</t>
  </si>
  <si>
    <t>C3</t>
  </si>
  <si>
    <t>1c+1d+2d = 200</t>
  </si>
  <si>
    <t>C4</t>
  </si>
  <si>
    <t>4e = 80 W</t>
  </si>
  <si>
    <t>4b = 600 W</t>
  </si>
  <si>
    <t>2b+1c+1d = 460</t>
  </si>
  <si>
    <t>Halogène</t>
  </si>
  <si>
    <t>Halogene + incandescense</t>
  </si>
  <si>
    <t>Incandescense + fluocompacte</t>
  </si>
  <si>
    <t>Coût annuel de l'électroménager :</t>
  </si>
  <si>
    <t>Coût total énergétique annuel :</t>
  </si>
  <si>
    <t>Consommation annuelle :</t>
  </si>
  <si>
    <t>Prix du kWh :</t>
  </si>
  <si>
    <t>Beaucoup de veilles</t>
  </si>
  <si>
    <t>Maison 2</t>
  </si>
  <si>
    <t>Maison 3</t>
  </si>
  <si>
    <t>Consommation :</t>
  </si>
  <si>
    <t>Prix du kWh :</t>
  </si>
  <si>
    <t>Impact comportement :</t>
  </si>
  <si>
    <t>Fuel</t>
  </si>
  <si>
    <t>Bains systématiques</t>
  </si>
</sst>
</file>

<file path=xl/styles.xml><?xml version="1.0" encoding="utf-8"?>
<styleSheet xmlns="http://schemas.openxmlformats.org/spreadsheetml/2006/main">
  <numFmts count="47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##_ \K\w"/>
    <numFmt numFmtId="181" formatCode="###_ _K\w"/>
    <numFmt numFmtId="182" formatCode="###&quot;Kwh&quot;"/>
    <numFmt numFmtId="183" formatCode="###&quot; &quot;&quot;Kwh&quot;"/>
    <numFmt numFmtId="184" formatCode="_-* #,##0.000&quot; F&quot;_-;\-* #,##0.000&quot; F&quot;_-;_-* &quot;-&quot;??&quot; F&quot;_-;_-@_-"/>
    <numFmt numFmtId="185" formatCode="_-* #,##0.0000&quot; F&quot;_-;\-* #,##0.0000&quot; F&quot;_-;_-* &quot;-&quot;??&quot; F&quot;_-;_-@_-"/>
    <numFmt numFmtId="186" formatCode="_-* #,##0.00000&quot; F&quot;_-;\-* #,##0.00000&quot; F&quot;_-;_-* &quot;-&quot;??&quot; F&quot;_-;_-@_-"/>
    <numFmt numFmtId="187" formatCode="_-* #,##0.000000&quot; F&quot;_-;\-* #,##0.000000&quot; F&quot;_-;_-* &quot;-&quot;??&quot; F&quot;_-;_-@_-"/>
    <numFmt numFmtId="188" formatCode="_-* #,##0.0000000&quot; F&quot;_-;\-* #,##0.0000000&quot; F&quot;_-;_-* &quot;-&quot;??&quot; F&quot;_-;_-@_-"/>
    <numFmt numFmtId="189" formatCode="_-* #,##0.00000000&quot; F&quot;_-;\-* #,##0.00000000&quot; F&quot;_-;_-* &quot;-&quot;??&quot; F&quot;_-;_-@_-"/>
    <numFmt numFmtId="190" formatCode="_-* #,##0.0&quot; F&quot;_-;\-* #,##0.0&quot; F&quot;_-;_-* &quot;-&quot;??&quot; F&quot;_-;_-@_-"/>
    <numFmt numFmtId="191" formatCode="_-* #,##0&quot; F&quot;_-;\-* #,##0&quot; F&quot;_-;_-* &quot;-&quot;??&quot; F&quot;_-;_-@_-"/>
    <numFmt numFmtId="192" formatCode="#,##0.000&quot; ¤&quot;"/>
    <numFmt numFmtId="193" formatCode="#,##0.00&quot; ¤&quot;"/>
    <numFmt numFmtId="194" formatCode="#,##0.0&quot; ¤&quot;"/>
    <numFmt numFmtId="195" formatCode="#,##0&quot; ¤&quot;"/>
    <numFmt numFmtId="196" formatCode="#,##0&quot; €&quot;"/>
    <numFmt numFmtId="197" formatCode="0.0"/>
    <numFmt numFmtId="198" formatCode="0.0%"/>
    <numFmt numFmtId="199" formatCode="###\ &quot;kWh&quot;"/>
    <numFmt numFmtId="200" formatCode="#,##0.00&quot;€&quot;;[Red]#,##0.00&quot;€&quot;"/>
    <numFmt numFmtId="201" formatCode="#,##0.000&quot;€&quot;;[Red]#,##0.000&quot;€&quot;"/>
    <numFmt numFmtId="202" formatCode="0.000"/>
  </numFmts>
  <fonts count="2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24"/>
      <name val="Times"/>
      <family val="0"/>
    </font>
    <font>
      <b/>
      <sz val="18"/>
      <name val="Times"/>
      <family val="0"/>
    </font>
    <font>
      <sz val="10"/>
      <name val="Times"/>
      <family val="0"/>
    </font>
    <font>
      <sz val="8"/>
      <name val="Verdana"/>
      <family val="0"/>
    </font>
    <font>
      <u val="single"/>
      <sz val="10"/>
      <color indexed="12"/>
      <name val="Geneva"/>
      <family val="0"/>
    </font>
    <font>
      <u val="single"/>
      <sz val="10"/>
      <color indexed="61"/>
      <name val="Geneva"/>
      <family val="0"/>
    </font>
    <font>
      <b/>
      <sz val="20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6"/>
      <name val="Helv"/>
      <family val="0"/>
    </font>
    <font>
      <sz val="16"/>
      <name val="Helv"/>
      <family val="0"/>
    </font>
    <font>
      <b/>
      <sz val="16"/>
      <name val="Geneva"/>
      <family val="0"/>
    </font>
    <font>
      <b/>
      <sz val="14"/>
      <name val="Geneva"/>
      <family val="0"/>
    </font>
    <font>
      <sz val="14"/>
      <name val="Geneva"/>
      <family val="0"/>
    </font>
    <font>
      <sz val="14"/>
      <name val="Times"/>
      <family val="0"/>
    </font>
    <font>
      <b/>
      <sz val="12"/>
      <name val="Helv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9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9" fontId="5" fillId="0" borderId="0" xfId="2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91" fontId="5" fillId="0" borderId="0" xfId="19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1" fillId="2" borderId="1" xfId="0" applyFont="1" applyFill="1" applyBorder="1" applyAlignment="1" quotePrefix="1">
      <alignment horizontal="center"/>
    </xf>
    <xf numFmtId="0" fontId="11" fillId="2" borderId="0" xfId="0" applyFont="1" applyFill="1" applyBorder="1" applyAlignment="1">
      <alignment/>
    </xf>
    <xf numFmtId="0" fontId="11" fillId="2" borderId="0" xfId="0" applyFont="1" applyFill="1" applyBorder="1" applyAlignment="1" quotePrefix="1">
      <alignment horizontal="center"/>
    </xf>
    <xf numFmtId="0" fontId="11" fillId="2" borderId="2" xfId="0" applyFont="1" applyFill="1" applyBorder="1" applyAlignment="1">
      <alignment/>
    </xf>
    <xf numFmtId="183" fontId="12" fillId="2" borderId="1" xfId="0" applyNumberFormat="1" applyFont="1" applyFill="1" applyBorder="1" applyAlignment="1">
      <alignment horizontal="right"/>
    </xf>
    <xf numFmtId="199" fontId="12" fillId="2" borderId="0" xfId="0" applyNumberFormat="1" applyFont="1" applyFill="1" applyBorder="1" applyAlignment="1">
      <alignment horizontal="center"/>
    </xf>
    <xf numFmtId="192" fontId="12" fillId="2" borderId="0" xfId="19" applyNumberFormat="1" applyFont="1" applyFill="1" applyBorder="1" applyAlignment="1">
      <alignment horizontal="right"/>
    </xf>
    <xf numFmtId="195" fontId="12" fillId="2" borderId="0" xfId="19" applyNumberFormat="1" applyFont="1" applyFill="1" applyBorder="1" applyAlignment="1">
      <alignment horizontal="right"/>
    </xf>
    <xf numFmtId="9" fontId="12" fillId="2" borderId="2" xfId="19" applyNumberFormat="1" applyFont="1" applyFill="1" applyBorder="1" applyAlignment="1">
      <alignment horizontal="center"/>
    </xf>
    <xf numFmtId="195" fontId="11" fillId="2" borderId="0" xfId="19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right"/>
    </xf>
    <xf numFmtId="199" fontId="12" fillId="2" borderId="0" xfId="0" applyNumberFormat="1" applyFont="1" applyFill="1" applyBorder="1" applyAlignment="1">
      <alignment horizontal="center"/>
    </xf>
    <xf numFmtId="9" fontId="12" fillId="2" borderId="0" xfId="0" applyNumberFormat="1" applyFont="1" applyFill="1" applyBorder="1" applyAlignment="1">
      <alignment horizontal="center"/>
    </xf>
    <xf numFmtId="195" fontId="12" fillId="2" borderId="0" xfId="19" applyNumberFormat="1" applyFont="1" applyFill="1" applyBorder="1" applyAlignment="1">
      <alignment/>
    </xf>
    <xf numFmtId="9" fontId="12" fillId="2" borderId="0" xfId="0" applyNumberFormat="1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2" borderId="1" xfId="0" applyFont="1" applyFill="1" applyBorder="1" applyAlignment="1" quotePrefix="1">
      <alignment/>
    </xf>
    <xf numFmtId="0" fontId="11" fillId="2" borderId="0" xfId="0" applyFont="1" applyFill="1" applyBorder="1" applyAlignment="1" quotePrefix="1">
      <alignment/>
    </xf>
    <xf numFmtId="199" fontId="12" fillId="2" borderId="0" xfId="0" applyNumberFormat="1" applyFont="1" applyFill="1" applyBorder="1" applyAlignment="1">
      <alignment horizontal="center"/>
    </xf>
    <xf numFmtId="183" fontId="12" fillId="2" borderId="0" xfId="0" applyNumberFormat="1" applyFont="1" applyFill="1" applyBorder="1" applyAlignment="1">
      <alignment horizontal="right"/>
    </xf>
    <xf numFmtId="199" fontId="12" fillId="2" borderId="2" xfId="0" applyNumberFormat="1" applyFont="1" applyFill="1" applyBorder="1" applyAlignment="1">
      <alignment horizontal="center"/>
    </xf>
    <xf numFmtId="200" fontId="12" fillId="2" borderId="0" xfId="0" applyNumberFormat="1" applyFont="1" applyFill="1" applyBorder="1" applyAlignment="1">
      <alignment horizontal="center"/>
    </xf>
    <xf numFmtId="183" fontId="12" fillId="2" borderId="0" xfId="0" applyNumberFormat="1" applyFont="1" applyFill="1" applyBorder="1" applyAlignment="1">
      <alignment/>
    </xf>
    <xf numFmtId="199" fontId="12" fillId="2" borderId="0" xfId="0" applyNumberFormat="1" applyFont="1" applyFill="1" applyBorder="1" applyAlignment="1">
      <alignment/>
    </xf>
    <xf numFmtId="199" fontId="12" fillId="2" borderId="2" xfId="0" applyNumberFormat="1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2" xfId="0" applyFont="1" applyFill="1" applyBorder="1" applyAlignment="1">
      <alignment/>
    </xf>
    <xf numFmtId="0" fontId="12" fillId="2" borderId="3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0" fontId="13" fillId="2" borderId="5" xfId="0" applyFont="1" applyFill="1" applyBorder="1" applyAlignment="1">
      <alignment horizontal="right" vertical="center"/>
    </xf>
    <xf numFmtId="200" fontId="13" fillId="2" borderId="5" xfId="0" applyNumberFormat="1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200" fontId="13" fillId="2" borderId="5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vertical="center"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 horizontal="center"/>
    </xf>
    <xf numFmtId="0" fontId="13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201" fontId="12" fillId="2" borderId="0" xfId="0" applyNumberFormat="1" applyFont="1" applyFill="1" applyBorder="1" applyAlignment="1">
      <alignment horizontal="center"/>
    </xf>
    <xf numFmtId="0" fontId="11" fillId="2" borderId="0" xfId="0" applyFont="1" applyFill="1" applyAlignment="1" quotePrefix="1">
      <alignment horizontal="center"/>
    </xf>
    <xf numFmtId="195" fontId="11" fillId="2" borderId="0" xfId="19" applyNumberFormat="1" applyFont="1" applyFill="1" applyAlignment="1" quotePrefix="1">
      <alignment/>
    </xf>
    <xf numFmtId="195" fontId="11" fillId="2" borderId="0" xfId="19" applyNumberFormat="1" applyFont="1" applyFill="1" applyAlignment="1">
      <alignment/>
    </xf>
    <xf numFmtId="183" fontId="11" fillId="2" borderId="0" xfId="0" applyNumberFormat="1" applyFont="1" applyFill="1" applyAlignment="1">
      <alignment/>
    </xf>
    <xf numFmtId="195" fontId="12" fillId="2" borderId="0" xfId="0" applyNumberFormat="1" applyFont="1" applyFill="1" applyAlignment="1">
      <alignment/>
    </xf>
    <xf numFmtId="195" fontId="12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/>
    </xf>
    <xf numFmtId="2" fontId="11" fillId="2" borderId="0" xfId="0" applyNumberFormat="1" applyFont="1" applyFill="1" applyAlignment="1">
      <alignment/>
    </xf>
    <xf numFmtId="0" fontId="11" fillId="3" borderId="0" xfId="0" applyFont="1" applyFill="1" applyAlignment="1">
      <alignment/>
    </xf>
    <xf numFmtId="0" fontId="12" fillId="3" borderId="1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11" fillId="3" borderId="1" xfId="0" applyFont="1" applyFill="1" applyBorder="1" applyAlignment="1" quotePrefix="1">
      <alignment horizontal="center"/>
    </xf>
    <xf numFmtId="0" fontId="11" fillId="3" borderId="0" xfId="0" applyFont="1" applyFill="1" applyBorder="1" applyAlignment="1">
      <alignment/>
    </xf>
    <xf numFmtId="0" fontId="11" fillId="3" borderId="0" xfId="0" applyFont="1" applyFill="1" applyBorder="1" applyAlignment="1" quotePrefix="1">
      <alignment horizontal="center"/>
    </xf>
    <xf numFmtId="0" fontId="11" fillId="3" borderId="2" xfId="0" applyFont="1" applyFill="1" applyBorder="1" applyAlignment="1">
      <alignment/>
    </xf>
    <xf numFmtId="0" fontId="11" fillId="3" borderId="0" xfId="0" applyFont="1" applyFill="1" applyAlignment="1" quotePrefix="1">
      <alignment horizontal="center"/>
    </xf>
    <xf numFmtId="183" fontId="12" fillId="3" borderId="1" xfId="0" applyNumberFormat="1" applyFont="1" applyFill="1" applyBorder="1" applyAlignment="1">
      <alignment horizontal="right"/>
    </xf>
    <xf numFmtId="199" fontId="12" fillId="3" borderId="0" xfId="0" applyNumberFormat="1" applyFont="1" applyFill="1" applyBorder="1" applyAlignment="1">
      <alignment horizontal="center"/>
    </xf>
    <xf numFmtId="192" fontId="12" fillId="3" borderId="0" xfId="19" applyNumberFormat="1" applyFont="1" applyFill="1" applyBorder="1" applyAlignment="1">
      <alignment horizontal="right"/>
    </xf>
    <xf numFmtId="201" fontId="12" fillId="3" borderId="0" xfId="0" applyNumberFormat="1" applyFont="1" applyFill="1" applyBorder="1" applyAlignment="1">
      <alignment horizontal="center"/>
    </xf>
    <xf numFmtId="195" fontId="12" fillId="3" borderId="0" xfId="19" applyNumberFormat="1" applyFont="1" applyFill="1" applyBorder="1" applyAlignment="1">
      <alignment horizontal="right"/>
    </xf>
    <xf numFmtId="9" fontId="12" fillId="3" borderId="2" xfId="19" applyNumberFormat="1" applyFont="1" applyFill="1" applyBorder="1" applyAlignment="1">
      <alignment horizontal="center"/>
    </xf>
    <xf numFmtId="195" fontId="11" fillId="3" borderId="0" xfId="19" applyNumberFormat="1" applyFont="1" applyFill="1" applyAlignment="1" quotePrefix="1">
      <alignment/>
    </xf>
    <xf numFmtId="0" fontId="13" fillId="3" borderId="4" xfId="0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0" fontId="13" fillId="3" borderId="5" xfId="0" applyFont="1" applyFill="1" applyBorder="1" applyAlignment="1">
      <alignment horizontal="right" vertical="center"/>
    </xf>
    <xf numFmtId="200" fontId="13" fillId="3" borderId="5" xfId="0" applyNumberFormat="1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vertical="center"/>
    </xf>
    <xf numFmtId="0" fontId="13" fillId="3" borderId="0" xfId="0" applyFont="1" applyFill="1" applyAlignment="1">
      <alignment vertical="center"/>
    </xf>
    <xf numFmtId="195" fontId="11" fillId="3" borderId="0" xfId="19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195" fontId="11" fillId="3" borderId="0" xfId="19" applyNumberFormat="1" applyFont="1" applyFill="1" applyAlignment="1">
      <alignment/>
    </xf>
    <xf numFmtId="0" fontId="12" fillId="3" borderId="1" xfId="0" applyFont="1" applyFill="1" applyBorder="1" applyAlignment="1">
      <alignment horizontal="right"/>
    </xf>
    <xf numFmtId="199" fontId="12" fillId="3" borderId="0" xfId="0" applyNumberFormat="1" applyFont="1" applyFill="1" applyBorder="1" applyAlignment="1">
      <alignment horizontal="center"/>
    </xf>
    <xf numFmtId="9" fontId="12" fillId="3" borderId="0" xfId="0" applyNumberFormat="1" applyFont="1" applyFill="1" applyBorder="1" applyAlignment="1">
      <alignment horizontal="center"/>
    </xf>
    <xf numFmtId="195" fontId="12" fillId="3" borderId="0" xfId="19" applyNumberFormat="1" applyFont="1" applyFill="1" applyBorder="1" applyAlignment="1">
      <alignment/>
    </xf>
    <xf numFmtId="9" fontId="12" fillId="3" borderId="0" xfId="0" applyNumberFormat="1" applyFont="1" applyFill="1" applyBorder="1" applyAlignment="1">
      <alignment/>
    </xf>
    <xf numFmtId="0" fontId="14" fillId="3" borderId="1" xfId="0" applyFont="1" applyFill="1" applyBorder="1" applyAlignment="1">
      <alignment/>
    </xf>
    <xf numFmtId="0" fontId="11" fillId="3" borderId="1" xfId="0" applyFont="1" applyFill="1" applyBorder="1" applyAlignment="1" quotePrefix="1">
      <alignment/>
    </xf>
    <xf numFmtId="0" fontId="11" fillId="3" borderId="0" xfId="0" applyFont="1" applyFill="1" applyBorder="1" applyAlignment="1" quotePrefix="1">
      <alignment/>
    </xf>
    <xf numFmtId="183" fontId="11" fillId="3" borderId="0" xfId="0" applyNumberFormat="1" applyFont="1" applyFill="1" applyAlignment="1">
      <alignment/>
    </xf>
    <xf numFmtId="199" fontId="12" fillId="3" borderId="0" xfId="0" applyNumberFormat="1" applyFont="1" applyFill="1" applyBorder="1" applyAlignment="1">
      <alignment horizontal="center"/>
    </xf>
    <xf numFmtId="183" fontId="12" fillId="3" borderId="0" xfId="0" applyNumberFormat="1" applyFont="1" applyFill="1" applyBorder="1" applyAlignment="1">
      <alignment horizontal="right"/>
    </xf>
    <xf numFmtId="199" fontId="12" fillId="3" borderId="2" xfId="0" applyNumberFormat="1" applyFont="1" applyFill="1" applyBorder="1" applyAlignment="1">
      <alignment horizontal="center"/>
    </xf>
    <xf numFmtId="200" fontId="12" fillId="3" borderId="0" xfId="0" applyNumberFormat="1" applyFont="1" applyFill="1" applyBorder="1" applyAlignment="1">
      <alignment horizontal="center"/>
    </xf>
    <xf numFmtId="183" fontId="12" fillId="3" borderId="0" xfId="0" applyNumberFormat="1" applyFont="1" applyFill="1" applyBorder="1" applyAlignment="1">
      <alignment/>
    </xf>
    <xf numFmtId="199" fontId="12" fillId="3" borderId="0" xfId="0" applyNumberFormat="1" applyFont="1" applyFill="1" applyBorder="1" applyAlignment="1">
      <alignment/>
    </xf>
    <xf numFmtId="199" fontId="12" fillId="3" borderId="2" xfId="0" applyNumberFormat="1" applyFont="1" applyFill="1" applyBorder="1" applyAlignment="1">
      <alignment/>
    </xf>
    <xf numFmtId="0" fontId="11" fillId="3" borderId="4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200" fontId="13" fillId="3" borderId="5" xfId="0" applyNumberFormat="1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0" fontId="11" fillId="3" borderId="1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12" fillId="3" borderId="2" xfId="0" applyFont="1" applyFill="1" applyBorder="1" applyAlignment="1">
      <alignment/>
    </xf>
    <xf numFmtId="195" fontId="12" fillId="3" borderId="0" xfId="0" applyNumberFormat="1" applyFont="1" applyFill="1" applyAlignment="1">
      <alignment/>
    </xf>
    <xf numFmtId="0" fontId="12" fillId="3" borderId="3" xfId="0" applyFont="1" applyFill="1" applyBorder="1" applyAlignment="1">
      <alignment vertical="center"/>
    </xf>
    <xf numFmtId="195" fontId="12" fillId="3" borderId="0" xfId="0" applyNumberFormat="1" applyFont="1" applyFill="1" applyAlignment="1">
      <alignment vertical="center"/>
    </xf>
    <xf numFmtId="0" fontId="12" fillId="3" borderId="0" xfId="0" applyFont="1" applyFill="1" applyAlignment="1">
      <alignment/>
    </xf>
    <xf numFmtId="2" fontId="11" fillId="3" borderId="0" xfId="0" applyNumberFormat="1" applyFont="1" applyFill="1" applyAlignment="1">
      <alignment/>
    </xf>
    <xf numFmtId="0" fontId="11" fillId="4" borderId="0" xfId="0" applyFont="1" applyFill="1" applyAlignment="1">
      <alignment/>
    </xf>
    <xf numFmtId="0" fontId="12" fillId="4" borderId="1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0" fontId="11" fillId="4" borderId="1" xfId="0" applyFont="1" applyFill="1" applyBorder="1" applyAlignment="1" quotePrefix="1">
      <alignment horizontal="center"/>
    </xf>
    <xf numFmtId="0" fontId="11" fillId="4" borderId="0" xfId="0" applyFont="1" applyFill="1" applyBorder="1" applyAlignment="1">
      <alignment/>
    </xf>
    <xf numFmtId="0" fontId="11" fillId="4" borderId="0" xfId="0" applyFont="1" applyFill="1" applyBorder="1" applyAlignment="1" quotePrefix="1">
      <alignment horizontal="center"/>
    </xf>
    <xf numFmtId="0" fontId="11" fillId="4" borderId="2" xfId="0" applyFont="1" applyFill="1" applyBorder="1" applyAlignment="1">
      <alignment/>
    </xf>
    <xf numFmtId="0" fontId="11" fillId="4" borderId="0" xfId="0" applyFont="1" applyFill="1" applyAlignment="1" quotePrefix="1">
      <alignment horizontal="center"/>
    </xf>
    <xf numFmtId="183" fontId="12" fillId="4" borderId="1" xfId="0" applyNumberFormat="1" applyFont="1" applyFill="1" applyBorder="1" applyAlignment="1">
      <alignment horizontal="right"/>
    </xf>
    <xf numFmtId="199" fontId="12" fillId="4" borderId="0" xfId="0" applyNumberFormat="1" applyFont="1" applyFill="1" applyBorder="1" applyAlignment="1">
      <alignment horizontal="center"/>
    </xf>
    <xf numFmtId="192" fontId="12" fillId="4" borderId="0" xfId="19" applyNumberFormat="1" applyFont="1" applyFill="1" applyBorder="1" applyAlignment="1">
      <alignment horizontal="right"/>
    </xf>
    <xf numFmtId="201" fontId="12" fillId="4" borderId="0" xfId="0" applyNumberFormat="1" applyFont="1" applyFill="1" applyBorder="1" applyAlignment="1">
      <alignment horizontal="center"/>
    </xf>
    <xf numFmtId="195" fontId="12" fillId="4" borderId="0" xfId="19" applyNumberFormat="1" applyFont="1" applyFill="1" applyBorder="1" applyAlignment="1">
      <alignment horizontal="right"/>
    </xf>
    <xf numFmtId="9" fontId="12" fillId="4" borderId="2" xfId="19" applyNumberFormat="1" applyFont="1" applyFill="1" applyBorder="1" applyAlignment="1">
      <alignment horizontal="center"/>
    </xf>
    <xf numFmtId="195" fontId="11" fillId="4" borderId="0" xfId="19" applyNumberFormat="1" applyFont="1" applyFill="1" applyAlignment="1" quotePrefix="1">
      <alignment/>
    </xf>
    <xf numFmtId="0" fontId="13" fillId="4" borderId="4" xfId="0" applyFont="1" applyFill="1" applyBorder="1" applyAlignment="1">
      <alignment vertical="center"/>
    </xf>
    <xf numFmtId="0" fontId="13" fillId="4" borderId="5" xfId="0" applyFont="1" applyFill="1" applyBorder="1" applyAlignment="1">
      <alignment vertical="center"/>
    </xf>
    <xf numFmtId="0" fontId="13" fillId="4" borderId="5" xfId="0" applyFont="1" applyFill="1" applyBorder="1" applyAlignment="1">
      <alignment horizontal="right" vertical="center"/>
    </xf>
    <xf numFmtId="200" fontId="13" fillId="4" borderId="5" xfId="0" applyNumberFormat="1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vertical="center"/>
    </xf>
    <xf numFmtId="0" fontId="13" fillId="4" borderId="0" xfId="0" applyFont="1" applyFill="1" applyAlignment="1">
      <alignment vertical="center"/>
    </xf>
    <xf numFmtId="195" fontId="11" fillId="4" borderId="0" xfId="19" applyNumberFormat="1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195" fontId="11" fillId="4" borderId="0" xfId="19" applyNumberFormat="1" applyFont="1" applyFill="1" applyAlignment="1">
      <alignment/>
    </xf>
    <xf numFmtId="0" fontId="12" fillId="4" borderId="1" xfId="0" applyFont="1" applyFill="1" applyBorder="1" applyAlignment="1">
      <alignment horizontal="right"/>
    </xf>
    <xf numFmtId="199" fontId="12" fillId="4" borderId="0" xfId="0" applyNumberFormat="1" applyFont="1" applyFill="1" applyBorder="1" applyAlignment="1">
      <alignment horizontal="center"/>
    </xf>
    <xf numFmtId="9" fontId="12" fillId="4" borderId="0" xfId="0" applyNumberFormat="1" applyFont="1" applyFill="1" applyBorder="1" applyAlignment="1">
      <alignment horizontal="center"/>
    </xf>
    <xf numFmtId="195" fontId="12" fillId="4" borderId="0" xfId="19" applyNumberFormat="1" applyFont="1" applyFill="1" applyBorder="1" applyAlignment="1">
      <alignment/>
    </xf>
    <xf numFmtId="9" fontId="12" fillId="4" borderId="0" xfId="0" applyNumberFormat="1" applyFont="1" applyFill="1" applyBorder="1" applyAlignment="1">
      <alignment/>
    </xf>
    <xf numFmtId="0" fontId="14" fillId="4" borderId="1" xfId="0" applyFont="1" applyFill="1" applyBorder="1" applyAlignment="1">
      <alignment/>
    </xf>
    <xf numFmtId="0" fontId="11" fillId="4" borderId="1" xfId="0" applyFont="1" applyFill="1" applyBorder="1" applyAlignment="1" quotePrefix="1">
      <alignment/>
    </xf>
    <xf numFmtId="0" fontId="11" fillId="4" borderId="0" xfId="0" applyFont="1" applyFill="1" applyBorder="1" applyAlignment="1" quotePrefix="1">
      <alignment/>
    </xf>
    <xf numFmtId="183" fontId="11" fillId="4" borderId="0" xfId="0" applyNumberFormat="1" applyFont="1" applyFill="1" applyAlignment="1">
      <alignment/>
    </xf>
    <xf numFmtId="199" fontId="12" fillId="4" borderId="0" xfId="0" applyNumberFormat="1" applyFont="1" applyFill="1" applyBorder="1" applyAlignment="1">
      <alignment horizontal="center"/>
    </xf>
    <xf numFmtId="183" fontId="12" fillId="4" borderId="0" xfId="0" applyNumberFormat="1" applyFont="1" applyFill="1" applyBorder="1" applyAlignment="1">
      <alignment horizontal="right"/>
    </xf>
    <xf numFmtId="199" fontId="12" fillId="4" borderId="2" xfId="0" applyNumberFormat="1" applyFont="1" applyFill="1" applyBorder="1" applyAlignment="1">
      <alignment horizontal="center"/>
    </xf>
    <xf numFmtId="200" fontId="12" fillId="4" borderId="0" xfId="0" applyNumberFormat="1" applyFont="1" applyFill="1" applyBorder="1" applyAlignment="1">
      <alignment horizontal="center"/>
    </xf>
    <xf numFmtId="183" fontId="12" fillId="4" borderId="0" xfId="0" applyNumberFormat="1" applyFont="1" applyFill="1" applyBorder="1" applyAlignment="1">
      <alignment/>
    </xf>
    <xf numFmtId="199" fontId="12" fillId="4" borderId="0" xfId="0" applyNumberFormat="1" applyFont="1" applyFill="1" applyBorder="1" applyAlignment="1">
      <alignment/>
    </xf>
    <xf numFmtId="199" fontId="12" fillId="4" borderId="2" xfId="0" applyNumberFormat="1" applyFont="1" applyFill="1" applyBorder="1" applyAlignment="1">
      <alignment/>
    </xf>
    <xf numFmtId="0" fontId="11" fillId="4" borderId="4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200" fontId="13" fillId="4" borderId="5" xfId="0" applyNumberFormat="1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vertical="center"/>
    </xf>
    <xf numFmtId="0" fontId="11" fillId="4" borderId="0" xfId="0" applyFont="1" applyFill="1" applyAlignment="1">
      <alignment vertical="center"/>
    </xf>
    <xf numFmtId="0" fontId="11" fillId="4" borderId="1" xfId="0" applyFont="1" applyFill="1" applyBorder="1" applyAlignment="1">
      <alignment/>
    </xf>
    <xf numFmtId="0" fontId="12" fillId="4" borderId="0" xfId="0" applyFont="1" applyFill="1" applyBorder="1" applyAlignment="1">
      <alignment/>
    </xf>
    <xf numFmtId="0" fontId="12" fillId="4" borderId="2" xfId="0" applyFont="1" applyFill="1" applyBorder="1" applyAlignment="1">
      <alignment/>
    </xf>
    <xf numFmtId="195" fontId="12" fillId="4" borderId="0" xfId="0" applyNumberFormat="1" applyFont="1" applyFill="1" applyAlignment="1">
      <alignment/>
    </xf>
    <xf numFmtId="0" fontId="12" fillId="4" borderId="3" xfId="0" applyFont="1" applyFill="1" applyBorder="1" applyAlignment="1">
      <alignment vertical="center"/>
    </xf>
    <xf numFmtId="195" fontId="12" fillId="4" borderId="0" xfId="0" applyNumberFormat="1" applyFont="1" applyFill="1" applyAlignment="1">
      <alignment vertical="center"/>
    </xf>
    <xf numFmtId="0" fontId="12" fillId="4" borderId="0" xfId="0" applyFont="1" applyFill="1" applyAlignment="1">
      <alignment/>
    </xf>
    <xf numFmtId="2" fontId="11" fillId="4" borderId="0" xfId="0" applyNumberFormat="1" applyFont="1" applyFill="1" applyAlignment="1">
      <alignment/>
    </xf>
    <xf numFmtId="0" fontId="11" fillId="5" borderId="0" xfId="0" applyFont="1" applyFill="1" applyAlignment="1">
      <alignment/>
    </xf>
    <xf numFmtId="0" fontId="12" fillId="5" borderId="1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2" fillId="5" borderId="0" xfId="0" applyFont="1" applyFill="1" applyAlignment="1">
      <alignment horizontal="center"/>
    </xf>
    <xf numFmtId="0" fontId="11" fillId="5" borderId="1" xfId="0" applyFont="1" applyFill="1" applyBorder="1" applyAlignment="1" quotePrefix="1">
      <alignment horizontal="center"/>
    </xf>
    <xf numFmtId="0" fontId="11" fillId="5" borderId="0" xfId="0" applyFont="1" applyFill="1" applyBorder="1" applyAlignment="1">
      <alignment/>
    </xf>
    <xf numFmtId="0" fontId="11" fillId="5" borderId="0" xfId="0" applyFont="1" applyFill="1" applyBorder="1" applyAlignment="1" quotePrefix="1">
      <alignment horizontal="center"/>
    </xf>
    <xf numFmtId="0" fontId="11" fillId="5" borderId="2" xfId="0" applyFont="1" applyFill="1" applyBorder="1" applyAlignment="1">
      <alignment/>
    </xf>
    <xf numFmtId="0" fontId="11" fillId="5" borderId="0" xfId="0" applyFont="1" applyFill="1" applyAlignment="1" quotePrefix="1">
      <alignment horizontal="center"/>
    </xf>
    <xf numFmtId="183" fontId="12" fillId="5" borderId="1" xfId="0" applyNumberFormat="1" applyFont="1" applyFill="1" applyBorder="1" applyAlignment="1">
      <alignment horizontal="right"/>
    </xf>
    <xf numFmtId="199" fontId="12" fillId="5" borderId="0" xfId="0" applyNumberFormat="1" applyFont="1" applyFill="1" applyBorder="1" applyAlignment="1">
      <alignment horizontal="center"/>
    </xf>
    <xf numFmtId="192" fontId="12" fillId="5" borderId="0" xfId="19" applyNumberFormat="1" applyFont="1" applyFill="1" applyBorder="1" applyAlignment="1">
      <alignment horizontal="right"/>
    </xf>
    <xf numFmtId="201" fontId="12" fillId="5" borderId="0" xfId="0" applyNumberFormat="1" applyFont="1" applyFill="1" applyBorder="1" applyAlignment="1">
      <alignment horizontal="center"/>
    </xf>
    <xf numFmtId="195" fontId="12" fillId="5" borderId="0" xfId="19" applyNumberFormat="1" applyFont="1" applyFill="1" applyBorder="1" applyAlignment="1">
      <alignment horizontal="right"/>
    </xf>
    <xf numFmtId="9" fontId="12" fillId="5" borderId="2" xfId="19" applyNumberFormat="1" applyFont="1" applyFill="1" applyBorder="1" applyAlignment="1">
      <alignment horizontal="center"/>
    </xf>
    <xf numFmtId="195" fontId="11" fillId="5" borderId="0" xfId="19" applyNumberFormat="1" applyFont="1" applyFill="1" applyAlignment="1" quotePrefix="1">
      <alignment/>
    </xf>
    <xf numFmtId="0" fontId="13" fillId="5" borderId="4" xfId="0" applyFont="1" applyFill="1" applyBorder="1" applyAlignment="1">
      <alignment vertical="center"/>
    </xf>
    <xf numFmtId="0" fontId="13" fillId="5" borderId="5" xfId="0" applyFont="1" applyFill="1" applyBorder="1" applyAlignment="1">
      <alignment vertical="center"/>
    </xf>
    <xf numFmtId="0" fontId="13" fillId="5" borderId="5" xfId="0" applyFont="1" applyFill="1" applyBorder="1" applyAlignment="1">
      <alignment horizontal="right" vertical="center"/>
    </xf>
    <xf numFmtId="200" fontId="13" fillId="5" borderId="5" xfId="0" applyNumberFormat="1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vertical="center"/>
    </xf>
    <xf numFmtId="0" fontId="13" fillId="5" borderId="0" xfId="0" applyFont="1" applyFill="1" applyAlignment="1">
      <alignment vertical="center"/>
    </xf>
    <xf numFmtId="195" fontId="11" fillId="5" borderId="0" xfId="19" applyNumberFormat="1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195" fontId="11" fillId="5" borderId="0" xfId="19" applyNumberFormat="1" applyFont="1" applyFill="1" applyAlignment="1">
      <alignment/>
    </xf>
    <xf numFmtId="0" fontId="12" fillId="5" borderId="1" xfId="0" applyFont="1" applyFill="1" applyBorder="1" applyAlignment="1">
      <alignment horizontal="right"/>
    </xf>
    <xf numFmtId="199" fontId="12" fillId="5" borderId="0" xfId="0" applyNumberFormat="1" applyFont="1" applyFill="1" applyBorder="1" applyAlignment="1">
      <alignment horizontal="center"/>
    </xf>
    <xf numFmtId="9" fontId="12" fillId="5" borderId="0" xfId="0" applyNumberFormat="1" applyFont="1" applyFill="1" applyBorder="1" applyAlignment="1">
      <alignment horizontal="center"/>
    </xf>
    <xf numFmtId="195" fontId="12" fillId="5" borderId="0" xfId="19" applyNumberFormat="1" applyFont="1" applyFill="1" applyBorder="1" applyAlignment="1">
      <alignment/>
    </xf>
    <xf numFmtId="9" fontId="12" fillId="5" borderId="0" xfId="0" applyNumberFormat="1" applyFont="1" applyFill="1" applyBorder="1" applyAlignment="1">
      <alignment/>
    </xf>
    <xf numFmtId="0" fontId="14" fillId="5" borderId="1" xfId="0" applyFont="1" applyFill="1" applyBorder="1" applyAlignment="1">
      <alignment/>
    </xf>
    <xf numFmtId="0" fontId="11" fillId="5" borderId="1" xfId="0" applyFont="1" applyFill="1" applyBorder="1" applyAlignment="1" quotePrefix="1">
      <alignment/>
    </xf>
    <xf numFmtId="0" fontId="11" fillId="5" borderId="0" xfId="0" applyFont="1" applyFill="1" applyBorder="1" applyAlignment="1" quotePrefix="1">
      <alignment/>
    </xf>
    <xf numFmtId="183" fontId="11" fillId="5" borderId="0" xfId="0" applyNumberFormat="1" applyFont="1" applyFill="1" applyAlignment="1">
      <alignment/>
    </xf>
    <xf numFmtId="199" fontId="12" fillId="5" borderId="0" xfId="0" applyNumberFormat="1" applyFont="1" applyFill="1" applyBorder="1" applyAlignment="1">
      <alignment horizontal="center"/>
    </xf>
    <xf numFmtId="183" fontId="12" fillId="5" borderId="0" xfId="0" applyNumberFormat="1" applyFont="1" applyFill="1" applyBorder="1" applyAlignment="1">
      <alignment horizontal="right"/>
    </xf>
    <xf numFmtId="199" fontId="12" fillId="5" borderId="2" xfId="0" applyNumberFormat="1" applyFont="1" applyFill="1" applyBorder="1" applyAlignment="1">
      <alignment horizontal="center"/>
    </xf>
    <xf numFmtId="200" fontId="12" fillId="5" borderId="0" xfId="0" applyNumberFormat="1" applyFont="1" applyFill="1" applyBorder="1" applyAlignment="1">
      <alignment horizontal="center"/>
    </xf>
    <xf numFmtId="183" fontId="12" fillId="5" borderId="0" xfId="0" applyNumberFormat="1" applyFont="1" applyFill="1" applyBorder="1" applyAlignment="1">
      <alignment/>
    </xf>
    <xf numFmtId="199" fontId="12" fillId="5" borderId="0" xfId="0" applyNumberFormat="1" applyFont="1" applyFill="1" applyBorder="1" applyAlignment="1">
      <alignment/>
    </xf>
    <xf numFmtId="199" fontId="12" fillId="5" borderId="2" xfId="0" applyNumberFormat="1" applyFont="1" applyFill="1" applyBorder="1" applyAlignment="1">
      <alignment/>
    </xf>
    <xf numFmtId="0" fontId="11" fillId="5" borderId="4" xfId="0" applyFont="1" applyFill="1" applyBorder="1" applyAlignment="1">
      <alignment vertical="center"/>
    </xf>
    <xf numFmtId="0" fontId="11" fillId="5" borderId="5" xfId="0" applyFont="1" applyFill="1" applyBorder="1" applyAlignment="1">
      <alignment vertical="center"/>
    </xf>
    <xf numFmtId="200" fontId="13" fillId="5" borderId="5" xfId="0" applyNumberFormat="1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vertical="center"/>
    </xf>
    <xf numFmtId="0" fontId="11" fillId="5" borderId="0" xfId="0" applyFont="1" applyFill="1" applyAlignment="1">
      <alignment vertical="center"/>
    </xf>
    <xf numFmtId="0" fontId="11" fillId="5" borderId="1" xfId="0" applyFont="1" applyFill="1" applyBorder="1" applyAlignment="1">
      <alignment/>
    </xf>
    <xf numFmtId="0" fontId="12" fillId="5" borderId="0" xfId="0" applyFont="1" applyFill="1" applyBorder="1" applyAlignment="1">
      <alignment/>
    </xf>
    <xf numFmtId="0" fontId="12" fillId="5" borderId="2" xfId="0" applyFont="1" applyFill="1" applyBorder="1" applyAlignment="1">
      <alignment/>
    </xf>
    <xf numFmtId="195" fontId="12" fillId="5" borderId="0" xfId="0" applyNumberFormat="1" applyFont="1" applyFill="1" applyAlignment="1">
      <alignment/>
    </xf>
    <xf numFmtId="0" fontId="12" fillId="5" borderId="3" xfId="0" applyFont="1" applyFill="1" applyBorder="1" applyAlignment="1">
      <alignment vertical="center"/>
    </xf>
    <xf numFmtId="195" fontId="12" fillId="5" borderId="0" xfId="0" applyNumberFormat="1" applyFont="1" applyFill="1" applyAlignment="1">
      <alignment vertical="center"/>
    </xf>
    <xf numFmtId="0" fontId="12" fillId="5" borderId="0" xfId="0" applyFont="1" applyFill="1" applyAlignment="1">
      <alignment/>
    </xf>
    <xf numFmtId="0" fontId="5" fillId="2" borderId="7" xfId="0" applyFont="1" applyFill="1" applyBorder="1" applyAlignment="1">
      <alignment horizontal="centerContinuous"/>
    </xf>
    <xf numFmtId="0" fontId="5" fillId="2" borderId="8" xfId="0" applyFont="1" applyFill="1" applyBorder="1" applyAlignment="1">
      <alignment horizontal="centerContinuous"/>
    </xf>
    <xf numFmtId="0" fontId="5" fillId="2" borderId="9" xfId="0" applyFont="1" applyFill="1" applyBorder="1" applyAlignment="1">
      <alignment horizontal="centerContinuous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196" fontId="4" fillId="2" borderId="10" xfId="19" applyNumberFormat="1" applyFont="1" applyFill="1" applyBorder="1" applyAlignment="1">
      <alignment horizontal="center"/>
    </xf>
    <xf numFmtId="196" fontId="4" fillId="2" borderId="0" xfId="19" applyNumberFormat="1" applyFont="1" applyFill="1" applyBorder="1" applyAlignment="1">
      <alignment horizontal="center"/>
    </xf>
    <xf numFmtId="196" fontId="4" fillId="2" borderId="11" xfId="19" applyNumberFormat="1" applyFont="1" applyFill="1" applyBorder="1" applyAlignment="1">
      <alignment horizontal="center"/>
    </xf>
    <xf numFmtId="9" fontId="5" fillId="2" borderId="12" xfId="21" applyFont="1" applyFill="1" applyBorder="1" applyAlignment="1">
      <alignment horizontal="center"/>
    </xf>
    <xf numFmtId="9" fontId="5" fillId="2" borderId="5" xfId="21" applyFont="1" applyFill="1" applyBorder="1" applyAlignment="1">
      <alignment horizontal="center"/>
    </xf>
    <xf numFmtId="191" fontId="5" fillId="2" borderId="13" xfId="19" applyNumberFormat="1" applyFont="1" applyFill="1" applyBorder="1" applyAlignment="1">
      <alignment horizontal="center"/>
    </xf>
    <xf numFmtId="191" fontId="5" fillId="3" borderId="7" xfId="19" applyNumberFormat="1" applyFont="1" applyFill="1" applyBorder="1" applyAlignment="1">
      <alignment horizontal="centerContinuous"/>
    </xf>
    <xf numFmtId="191" fontId="5" fillId="3" borderId="8" xfId="19" applyNumberFormat="1" applyFont="1" applyFill="1" applyBorder="1" applyAlignment="1">
      <alignment horizontal="centerContinuous"/>
    </xf>
    <xf numFmtId="191" fontId="5" fillId="3" borderId="9" xfId="19" applyNumberFormat="1" applyFont="1" applyFill="1" applyBorder="1" applyAlignment="1">
      <alignment horizontal="centerContinuous"/>
    </xf>
    <xf numFmtId="191" fontId="5" fillId="3" borderId="7" xfId="19" applyNumberFormat="1" applyFont="1" applyFill="1" applyBorder="1" applyAlignment="1">
      <alignment horizontal="center"/>
    </xf>
    <xf numFmtId="191" fontId="5" fillId="3" borderId="8" xfId="19" applyNumberFormat="1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196" fontId="4" fillId="3" borderId="10" xfId="19" applyNumberFormat="1" applyFont="1" applyFill="1" applyBorder="1" applyAlignment="1">
      <alignment horizontal="center"/>
    </xf>
    <xf numFmtId="196" fontId="4" fillId="3" borderId="0" xfId="19" applyNumberFormat="1" applyFont="1" applyFill="1" applyBorder="1" applyAlignment="1">
      <alignment horizontal="center"/>
    </xf>
    <xf numFmtId="196" fontId="4" fillId="3" borderId="11" xfId="19" applyNumberFormat="1" applyFont="1" applyFill="1" applyBorder="1" applyAlignment="1">
      <alignment horizontal="center"/>
    </xf>
    <xf numFmtId="9" fontId="5" fillId="3" borderId="12" xfId="21" applyFont="1" applyFill="1" applyBorder="1" applyAlignment="1">
      <alignment horizontal="center"/>
    </xf>
    <xf numFmtId="9" fontId="5" fillId="3" borderId="5" xfId="21" applyFont="1" applyFill="1" applyBorder="1" applyAlignment="1">
      <alignment horizontal="center"/>
    </xf>
    <xf numFmtId="191" fontId="5" fillId="3" borderId="13" xfId="19" applyNumberFormat="1" applyFont="1" applyFill="1" applyBorder="1" applyAlignment="1">
      <alignment horizontal="center"/>
    </xf>
    <xf numFmtId="191" fontId="5" fillId="4" borderId="7" xfId="19" applyNumberFormat="1" applyFont="1" applyFill="1" applyBorder="1" applyAlignment="1">
      <alignment horizontal="centerContinuous"/>
    </xf>
    <xf numFmtId="191" fontId="5" fillId="4" borderId="8" xfId="19" applyNumberFormat="1" applyFont="1" applyFill="1" applyBorder="1" applyAlignment="1">
      <alignment horizontal="centerContinuous"/>
    </xf>
    <xf numFmtId="191" fontId="5" fillId="4" borderId="9" xfId="19" applyNumberFormat="1" applyFont="1" applyFill="1" applyBorder="1" applyAlignment="1">
      <alignment horizontal="centerContinuous"/>
    </xf>
    <xf numFmtId="191" fontId="5" fillId="4" borderId="7" xfId="19" applyNumberFormat="1" applyFont="1" applyFill="1" applyBorder="1" applyAlignment="1">
      <alignment horizontal="center"/>
    </xf>
    <xf numFmtId="191" fontId="5" fillId="4" borderId="8" xfId="19" applyNumberFormat="1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196" fontId="4" fillId="4" borderId="10" xfId="19" applyNumberFormat="1" applyFont="1" applyFill="1" applyBorder="1" applyAlignment="1">
      <alignment horizontal="center"/>
    </xf>
    <xf numFmtId="196" fontId="4" fillId="4" borderId="0" xfId="19" applyNumberFormat="1" applyFont="1" applyFill="1" applyBorder="1" applyAlignment="1">
      <alignment horizontal="center"/>
    </xf>
    <xf numFmtId="196" fontId="4" fillId="4" borderId="11" xfId="19" applyNumberFormat="1" applyFont="1" applyFill="1" applyBorder="1" applyAlignment="1">
      <alignment horizontal="center"/>
    </xf>
    <xf numFmtId="9" fontId="5" fillId="4" borderId="12" xfId="21" applyFont="1" applyFill="1" applyBorder="1" applyAlignment="1">
      <alignment horizontal="center"/>
    </xf>
    <xf numFmtId="9" fontId="5" fillId="4" borderId="5" xfId="21" applyFont="1" applyFill="1" applyBorder="1" applyAlignment="1">
      <alignment horizontal="center"/>
    </xf>
    <xf numFmtId="191" fontId="5" fillId="4" borderId="13" xfId="19" applyNumberFormat="1" applyFont="1" applyFill="1" applyBorder="1" applyAlignment="1">
      <alignment horizontal="center"/>
    </xf>
    <xf numFmtId="191" fontId="5" fillId="5" borderId="14" xfId="19" applyNumberFormat="1" applyFont="1" applyFill="1" applyBorder="1" applyAlignment="1">
      <alignment horizontal="centerContinuous"/>
    </xf>
    <xf numFmtId="191" fontId="5" fillId="5" borderId="15" xfId="19" applyNumberFormat="1" applyFont="1" applyFill="1" applyBorder="1" applyAlignment="1">
      <alignment horizontal="centerContinuous"/>
    </xf>
    <xf numFmtId="191" fontId="5" fillId="5" borderId="16" xfId="19" applyNumberFormat="1" applyFont="1" applyFill="1" applyBorder="1" applyAlignment="1">
      <alignment horizontal="centerContinuous"/>
    </xf>
    <xf numFmtId="191" fontId="5" fillId="5" borderId="10" xfId="19" applyNumberFormat="1" applyFont="1" applyFill="1" applyBorder="1" applyAlignment="1">
      <alignment horizontal="center"/>
    </xf>
    <xf numFmtId="191" fontId="5" fillId="5" borderId="0" xfId="19" applyNumberFormat="1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196" fontId="4" fillId="5" borderId="10" xfId="19" applyNumberFormat="1" applyFont="1" applyFill="1" applyBorder="1" applyAlignment="1">
      <alignment horizontal="center"/>
    </xf>
    <xf numFmtId="196" fontId="4" fillId="5" borderId="0" xfId="19" applyNumberFormat="1" applyFont="1" applyFill="1" applyBorder="1" applyAlignment="1">
      <alignment horizontal="center"/>
    </xf>
    <xf numFmtId="196" fontId="4" fillId="5" borderId="11" xfId="19" applyNumberFormat="1" applyFont="1" applyFill="1" applyBorder="1" applyAlignment="1">
      <alignment horizontal="center"/>
    </xf>
    <xf numFmtId="9" fontId="5" fillId="5" borderId="12" xfId="21" applyFont="1" applyFill="1" applyBorder="1" applyAlignment="1">
      <alignment horizontal="center"/>
    </xf>
    <xf numFmtId="9" fontId="5" fillId="5" borderId="5" xfId="21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201" fontId="19" fillId="0" borderId="19" xfId="0" applyNumberFormat="1" applyFont="1" applyBorder="1" applyAlignment="1">
      <alignment horizontal="center"/>
    </xf>
    <xf numFmtId="201" fontId="19" fillId="0" borderId="20" xfId="0" applyNumberFormat="1" applyFont="1" applyBorder="1" applyAlignment="1">
      <alignment horizontal="center"/>
    </xf>
    <xf numFmtId="202" fontId="11" fillId="5" borderId="0" xfId="0" applyNumberFormat="1" applyFont="1" applyFill="1" applyAlignment="1">
      <alignment/>
    </xf>
    <xf numFmtId="0" fontId="20" fillId="2" borderId="0" xfId="0" applyFont="1" applyFill="1" applyAlignment="1">
      <alignment horizontal="center"/>
    </xf>
    <xf numFmtId="200" fontId="20" fillId="2" borderId="0" xfId="0" applyNumberFormat="1" applyFont="1" applyFill="1" applyAlignment="1">
      <alignment horizontal="center"/>
    </xf>
    <xf numFmtId="200" fontId="20" fillId="2" borderId="0" xfId="0" applyNumberFormat="1" applyFont="1" applyFill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4" fillId="2" borderId="1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/>
    </xf>
    <xf numFmtId="0" fontId="15" fillId="2" borderId="2" xfId="0" applyFont="1" applyFill="1" applyBorder="1" applyAlignment="1">
      <alignment horizontal="left"/>
    </xf>
    <xf numFmtId="0" fontId="10" fillId="2" borderId="23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14" fillId="2" borderId="26" xfId="0" applyFont="1" applyFill="1" applyBorder="1" applyAlignment="1">
      <alignment horizontal="right" vertical="center"/>
    </xf>
    <xf numFmtId="0" fontId="14" fillId="2" borderId="27" xfId="0" applyFont="1" applyFill="1" applyBorder="1" applyAlignment="1">
      <alignment horizontal="right" vertical="center"/>
    </xf>
    <xf numFmtId="200" fontId="14" fillId="2" borderId="27" xfId="0" applyNumberFormat="1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0" fillId="3" borderId="25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left"/>
    </xf>
    <xf numFmtId="0" fontId="15" fillId="3" borderId="0" xfId="0" applyFont="1" applyFill="1" applyBorder="1" applyAlignment="1">
      <alignment horizontal="left"/>
    </xf>
    <xf numFmtId="0" fontId="15" fillId="3" borderId="2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14" fillId="3" borderId="26" xfId="0" applyFont="1" applyFill="1" applyBorder="1" applyAlignment="1">
      <alignment horizontal="right" vertical="center"/>
    </xf>
    <xf numFmtId="0" fontId="14" fillId="3" borderId="27" xfId="0" applyFont="1" applyFill="1" applyBorder="1" applyAlignment="1">
      <alignment horizontal="right" vertical="center"/>
    </xf>
    <xf numFmtId="200" fontId="14" fillId="3" borderId="27" xfId="0" applyNumberFormat="1" applyFont="1" applyFill="1" applyBorder="1" applyAlignment="1">
      <alignment horizontal="center" vertical="center"/>
    </xf>
    <xf numFmtId="0" fontId="16" fillId="3" borderId="27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/>
    </xf>
    <xf numFmtId="0" fontId="10" fillId="4" borderId="24" xfId="0" applyFont="1" applyFill="1" applyBorder="1" applyAlignment="1">
      <alignment horizontal="center"/>
    </xf>
    <xf numFmtId="0" fontId="10" fillId="4" borderId="25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left"/>
    </xf>
    <xf numFmtId="0" fontId="15" fillId="4" borderId="0" xfId="0" applyFont="1" applyFill="1" applyBorder="1" applyAlignment="1">
      <alignment horizontal="left"/>
    </xf>
    <xf numFmtId="0" fontId="15" fillId="4" borderId="2" xfId="0" applyFon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14" fillId="4" borderId="26" xfId="0" applyFont="1" applyFill="1" applyBorder="1" applyAlignment="1">
      <alignment horizontal="right" vertical="center"/>
    </xf>
    <xf numFmtId="0" fontId="14" fillId="4" borderId="27" xfId="0" applyFont="1" applyFill="1" applyBorder="1" applyAlignment="1">
      <alignment horizontal="right" vertical="center"/>
    </xf>
    <xf numFmtId="200" fontId="14" fillId="4" borderId="27" xfId="0" applyNumberFormat="1" applyFont="1" applyFill="1" applyBorder="1" applyAlignment="1">
      <alignment horizontal="center" vertical="center"/>
    </xf>
    <xf numFmtId="0" fontId="16" fillId="4" borderId="27" xfId="0" applyFont="1" applyFill="1" applyBorder="1" applyAlignment="1">
      <alignment horizontal="center" vertical="center"/>
    </xf>
    <xf numFmtId="0" fontId="10" fillId="5" borderId="23" xfId="0" applyFont="1" applyFill="1" applyBorder="1" applyAlignment="1">
      <alignment horizontal="center"/>
    </xf>
    <xf numFmtId="0" fontId="10" fillId="5" borderId="24" xfId="0" applyFont="1" applyFill="1" applyBorder="1" applyAlignment="1">
      <alignment horizontal="center"/>
    </xf>
    <xf numFmtId="0" fontId="10" fillId="5" borderId="25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left"/>
    </xf>
    <xf numFmtId="0" fontId="15" fillId="5" borderId="0" xfId="0" applyFont="1" applyFill="1" applyBorder="1" applyAlignment="1">
      <alignment horizontal="left"/>
    </xf>
    <xf numFmtId="0" fontId="15" fillId="5" borderId="2" xfId="0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14" fillId="5" borderId="26" xfId="0" applyFont="1" applyFill="1" applyBorder="1" applyAlignment="1">
      <alignment horizontal="right" vertical="center"/>
    </xf>
    <xf numFmtId="0" fontId="14" fillId="5" borderId="27" xfId="0" applyFont="1" applyFill="1" applyBorder="1" applyAlignment="1">
      <alignment horizontal="right" vertical="center"/>
    </xf>
    <xf numFmtId="200" fontId="14" fillId="5" borderId="27" xfId="0" applyNumberFormat="1" applyFont="1" applyFill="1" applyBorder="1" applyAlignment="1">
      <alignment horizontal="center" vertical="center"/>
    </xf>
    <xf numFmtId="0" fontId="16" fillId="5" borderId="2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2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9"/>
  <sheetViews>
    <sheetView workbookViewId="0" topLeftCell="A1">
      <selection activeCell="B10" sqref="B10"/>
    </sheetView>
  </sheetViews>
  <sheetFormatPr defaultColWidth="11.00390625" defaultRowHeight="12.75"/>
  <cols>
    <col min="1" max="1" width="14.875" style="0" customWidth="1"/>
  </cols>
  <sheetData>
    <row r="3" ht="13.5" thickBot="1"/>
    <row r="4" spans="1:2" ht="18">
      <c r="A4" s="286" t="s">
        <v>60</v>
      </c>
      <c r="B4" s="287"/>
    </row>
    <row r="5" spans="1:2" ht="18">
      <c r="A5" s="278" t="s">
        <v>55</v>
      </c>
      <c r="B5" s="280">
        <v>0.114</v>
      </c>
    </row>
    <row r="6" spans="1:2" ht="18">
      <c r="A6" s="278" t="s">
        <v>56</v>
      </c>
      <c r="B6" s="280">
        <v>0.12</v>
      </c>
    </row>
    <row r="7" spans="1:2" ht="18">
      <c r="A7" s="278" t="s">
        <v>57</v>
      </c>
      <c r="B7" s="280">
        <v>0.059</v>
      </c>
    </row>
    <row r="8" spans="1:2" ht="18">
      <c r="A8" s="278" t="s">
        <v>61</v>
      </c>
      <c r="B8" s="280">
        <v>0.086</v>
      </c>
    </row>
    <row r="9" spans="1:2" ht="18.75" thickBot="1">
      <c r="A9" s="279" t="s">
        <v>20</v>
      </c>
      <c r="B9" s="281">
        <v>0.162</v>
      </c>
    </row>
  </sheetData>
  <mergeCells count="1">
    <mergeCell ref="A4:B4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zoomScale="125" zoomScaleNormal="125" workbookViewId="0" topLeftCell="A1">
      <selection activeCell="F29" sqref="A1:IV65536"/>
    </sheetView>
  </sheetViews>
  <sheetFormatPr defaultColWidth="11.00390625" defaultRowHeight="12.75"/>
  <cols>
    <col min="1" max="1" width="3.75390625" style="50" customWidth="1"/>
    <col min="2" max="2" width="19.25390625" style="50" customWidth="1"/>
    <col min="3" max="3" width="10.375" style="50" customWidth="1"/>
    <col min="4" max="4" width="18.125" style="50" customWidth="1"/>
    <col min="5" max="5" width="9.125" style="50" customWidth="1"/>
    <col min="6" max="6" width="18.875" style="50" customWidth="1"/>
    <col min="7" max="7" width="8.625" style="50" customWidth="1"/>
    <col min="8" max="8" width="13.125" style="50" customWidth="1"/>
    <col min="9" max="9" width="5.00390625" style="50" customWidth="1"/>
    <col min="10" max="16384" width="10.75390625" style="50" customWidth="1"/>
  </cols>
  <sheetData>
    <row r="1" spans="2:7" ht="25.5" customHeight="1" thickBot="1" thickTop="1">
      <c r="B1" s="291" t="s">
        <v>22</v>
      </c>
      <c r="C1" s="292"/>
      <c r="D1" s="292"/>
      <c r="E1" s="292"/>
      <c r="F1" s="292"/>
      <c r="G1" s="293"/>
    </row>
    <row r="2" spans="2:7" ht="21.75" customHeight="1">
      <c r="B2" s="288" t="s">
        <v>23</v>
      </c>
      <c r="C2" s="289"/>
      <c r="D2" s="289"/>
      <c r="E2" s="289"/>
      <c r="F2" s="289"/>
      <c r="G2" s="290"/>
    </row>
    <row r="3" spans="2:7" s="51" customFormat="1" ht="12">
      <c r="B3" s="7" t="s">
        <v>24</v>
      </c>
      <c r="C3" s="8"/>
      <c r="D3" s="8" t="s">
        <v>25</v>
      </c>
      <c r="E3" s="8"/>
      <c r="F3" s="8" t="s">
        <v>26</v>
      </c>
      <c r="G3" s="9"/>
    </row>
    <row r="4" spans="2:8" ht="54" customHeight="1">
      <c r="B4" s="10"/>
      <c r="C4" s="11"/>
      <c r="D4" s="12"/>
      <c r="E4" s="11"/>
      <c r="F4" s="11"/>
      <c r="G4" s="13"/>
      <c r="H4" s="55"/>
    </row>
    <row r="5" spans="2:8" ht="12">
      <c r="B5" s="14" t="s">
        <v>93</v>
      </c>
      <c r="C5" s="15">
        <f>VLOOKUP(B24,A35:C38,3,)*100</f>
        <v>10000</v>
      </c>
      <c r="D5" s="16" t="s">
        <v>94</v>
      </c>
      <c r="E5" s="54">
        <f>VLOOKUP(D24,A35:E38,5,)</f>
        <v>0.059</v>
      </c>
      <c r="F5" s="17" t="s">
        <v>95</v>
      </c>
      <c r="G5" s="18">
        <f>VLOOKUP(F24,A35:G38,7,)</f>
        <v>0.85</v>
      </c>
      <c r="H5" s="56"/>
    </row>
    <row r="6" spans="2:7" s="52" customFormat="1" ht="18.75" customHeight="1" thickBot="1">
      <c r="B6" s="41"/>
      <c r="C6" s="42"/>
      <c r="D6" s="42"/>
      <c r="E6" s="43" t="s">
        <v>21</v>
      </c>
      <c r="F6" s="44">
        <f>C5*E5*G5</f>
        <v>501.5</v>
      </c>
      <c r="G6" s="45"/>
    </row>
    <row r="7" spans="2:7" ht="16.5">
      <c r="B7" s="288" t="s">
        <v>27</v>
      </c>
      <c r="C7" s="294"/>
      <c r="D7" s="294"/>
      <c r="E7" s="294"/>
      <c r="F7" s="294"/>
      <c r="G7" s="295"/>
    </row>
    <row r="8" spans="2:7" s="51" customFormat="1" ht="12">
      <c r="B8" s="7" t="s">
        <v>35</v>
      </c>
      <c r="C8" s="8"/>
      <c r="D8" s="8" t="s">
        <v>26</v>
      </c>
      <c r="E8" s="8"/>
      <c r="F8" s="8"/>
      <c r="G8" s="9"/>
    </row>
    <row r="9" spans="2:8" ht="52.5" customHeight="1">
      <c r="B9" s="10"/>
      <c r="C9" s="11"/>
      <c r="D9" s="19"/>
      <c r="E9" s="11"/>
      <c r="F9" s="20"/>
      <c r="G9" s="21"/>
      <c r="H9" s="57"/>
    </row>
    <row r="10" spans="2:7" ht="12">
      <c r="B10" s="22" t="s">
        <v>4</v>
      </c>
      <c r="C10" s="23">
        <v>3120</v>
      </c>
      <c r="D10" s="17" t="s">
        <v>95</v>
      </c>
      <c r="E10" s="24">
        <f>VLOOKUP(D26,A40:E43,5,)</f>
        <v>0.9</v>
      </c>
      <c r="F10" s="11"/>
      <c r="G10" s="13"/>
    </row>
    <row r="11" spans="2:7" ht="12">
      <c r="B11" s="22" t="s">
        <v>94</v>
      </c>
      <c r="C11" s="54">
        <f>VLOOKUP(B26,A40:E43,3,)</f>
        <v>0.0342</v>
      </c>
      <c r="D11" s="25"/>
      <c r="E11" s="26"/>
      <c r="F11" s="11"/>
      <c r="G11" s="13"/>
    </row>
    <row r="12" spans="2:7" s="52" customFormat="1" ht="19.5" customHeight="1" thickBot="1">
      <c r="B12" s="41"/>
      <c r="C12" s="42"/>
      <c r="D12" s="42"/>
      <c r="E12" s="43" t="s">
        <v>3</v>
      </c>
      <c r="F12" s="44">
        <f>C10*C11*E10</f>
        <v>96.0336</v>
      </c>
      <c r="G12" s="45"/>
    </row>
    <row r="13" spans="2:7" ht="16.5">
      <c r="B13" s="27" t="s">
        <v>36</v>
      </c>
      <c r="C13" s="11"/>
      <c r="D13" s="11"/>
      <c r="E13" s="11"/>
      <c r="F13" s="11"/>
      <c r="G13" s="13"/>
    </row>
    <row r="14" spans="2:7" s="51" customFormat="1" ht="12.75">
      <c r="B14" s="7" t="s">
        <v>37</v>
      </c>
      <c r="C14" s="8"/>
      <c r="D14" s="8" t="s">
        <v>38</v>
      </c>
      <c r="E14" s="8"/>
      <c r="F14" s="8" t="s">
        <v>39</v>
      </c>
      <c r="G14" s="9"/>
    </row>
    <row r="15" spans="2:8" ht="54" customHeight="1">
      <c r="B15" s="28"/>
      <c r="C15" s="11"/>
      <c r="D15" s="29"/>
      <c r="E15" s="11"/>
      <c r="F15" s="11"/>
      <c r="G15" s="13"/>
      <c r="H15" s="58"/>
    </row>
    <row r="16" spans="2:8" ht="12">
      <c r="B16" s="14" t="s">
        <v>88</v>
      </c>
      <c r="C16" s="30">
        <f>VLOOKUP(B28,A45:G48,3,)</f>
        <v>116</v>
      </c>
      <c r="D16" s="31" t="s">
        <v>88</v>
      </c>
      <c r="E16" s="30">
        <f>VLOOKUP(D28,A45:G48,5,)</f>
        <v>1200</v>
      </c>
      <c r="F16" s="31" t="s">
        <v>88</v>
      </c>
      <c r="G16" s="32">
        <f>VLOOKUP(F28,A45:G48,7,)</f>
        <v>0</v>
      </c>
      <c r="H16" s="57"/>
    </row>
    <row r="17" spans="2:8" ht="12">
      <c r="B17" s="14" t="s">
        <v>89</v>
      </c>
      <c r="C17" s="33">
        <f>'Prix des énergies'!B5</f>
        <v>0.114</v>
      </c>
      <c r="D17" s="34"/>
      <c r="E17" s="35"/>
      <c r="F17" s="34"/>
      <c r="G17" s="36"/>
      <c r="H17" s="57"/>
    </row>
    <row r="18" spans="2:7" s="53" customFormat="1" ht="19.5" customHeight="1" thickBot="1">
      <c r="B18" s="46"/>
      <c r="C18" s="47"/>
      <c r="D18" s="47"/>
      <c r="E18" s="43" t="s">
        <v>86</v>
      </c>
      <c r="F18" s="48">
        <f>(C16+E16+G16)*C17</f>
        <v>150.024</v>
      </c>
      <c r="G18" s="49"/>
    </row>
    <row r="19" spans="2:8" ht="12">
      <c r="B19" s="37"/>
      <c r="C19" s="11"/>
      <c r="D19" s="11"/>
      <c r="E19" s="11"/>
      <c r="F19" s="38"/>
      <c r="G19" s="39"/>
      <c r="H19" s="59"/>
    </row>
    <row r="20" spans="2:8" s="53" customFormat="1" ht="24" customHeight="1" thickBot="1">
      <c r="B20" s="296" t="s">
        <v>87</v>
      </c>
      <c r="C20" s="297"/>
      <c r="D20" s="297"/>
      <c r="E20" s="298">
        <f>F6+F12+F18</f>
        <v>747.5576</v>
      </c>
      <c r="F20" s="299"/>
      <c r="G20" s="40"/>
      <c r="H20" s="60"/>
    </row>
    <row r="21" spans="6:8" ht="12.75" thickTop="1">
      <c r="F21" s="61"/>
      <c r="G21" s="61"/>
      <c r="H21" s="59"/>
    </row>
    <row r="23" ht="12">
      <c r="B23" s="50" t="s">
        <v>23</v>
      </c>
    </row>
    <row r="24" spans="2:6" ht="12">
      <c r="B24" s="50">
        <v>4</v>
      </c>
      <c r="D24" s="50">
        <v>3</v>
      </c>
      <c r="F24" s="50">
        <v>4</v>
      </c>
    </row>
    <row r="25" ht="12">
      <c r="B25" s="50" t="s">
        <v>27</v>
      </c>
    </row>
    <row r="26" spans="2:6" ht="12">
      <c r="B26" s="50">
        <v>4</v>
      </c>
      <c r="D26" s="50">
        <v>3</v>
      </c>
      <c r="F26" s="50">
        <v>3</v>
      </c>
    </row>
    <row r="27" ht="12">
      <c r="B27" s="50" t="s">
        <v>36</v>
      </c>
    </row>
    <row r="28" spans="2:6" ht="12">
      <c r="B28" s="50">
        <v>4</v>
      </c>
      <c r="D28" s="50">
        <v>1</v>
      </c>
      <c r="F28" s="50">
        <v>4</v>
      </c>
    </row>
    <row r="29" ht="4.5" customHeight="1"/>
    <row r="30" ht="4.5" customHeight="1"/>
    <row r="31" ht="4.5" customHeight="1"/>
    <row r="32" ht="4.5" customHeight="1"/>
    <row r="33" ht="4.5" customHeight="1"/>
    <row r="34" ht="4.5" customHeight="1"/>
    <row r="35" spans="1:7" ht="12">
      <c r="A35" s="50">
        <v>1</v>
      </c>
      <c r="B35" s="50" t="s">
        <v>58</v>
      </c>
      <c r="C35" s="50">
        <v>280</v>
      </c>
      <c r="D35" s="50" t="s">
        <v>55</v>
      </c>
      <c r="E35" s="62">
        <f>'Prix des énergies'!B5</f>
        <v>0.114</v>
      </c>
      <c r="F35" s="50" t="s">
        <v>12</v>
      </c>
      <c r="G35" s="50">
        <v>1</v>
      </c>
    </row>
    <row r="36" spans="1:7" ht="12">
      <c r="A36" s="50">
        <v>2</v>
      </c>
      <c r="B36" s="50" t="s">
        <v>52</v>
      </c>
      <c r="C36" s="50">
        <v>200</v>
      </c>
      <c r="D36" s="50" t="s">
        <v>56</v>
      </c>
      <c r="E36" s="62">
        <f>'Prix des énergies'!B6</f>
        <v>0.12</v>
      </c>
      <c r="F36" s="50" t="s">
        <v>13</v>
      </c>
      <c r="G36" s="50">
        <v>1.2</v>
      </c>
    </row>
    <row r="37" spans="1:7" ht="12">
      <c r="A37" s="50">
        <v>3</v>
      </c>
      <c r="B37" s="50" t="s">
        <v>53</v>
      </c>
      <c r="C37" s="50">
        <v>140</v>
      </c>
      <c r="D37" s="50" t="s">
        <v>57</v>
      </c>
      <c r="E37" s="62">
        <f>'Prix des énergies'!B7</f>
        <v>0.059</v>
      </c>
      <c r="F37" s="50" t="s">
        <v>15</v>
      </c>
      <c r="G37" s="50">
        <v>1.15</v>
      </c>
    </row>
    <row r="38" spans="1:7" ht="12">
      <c r="A38" s="50">
        <v>4</v>
      </c>
      <c r="B38" s="50" t="s">
        <v>54</v>
      </c>
      <c r="C38" s="50">
        <v>100</v>
      </c>
      <c r="D38" s="50" t="s">
        <v>96</v>
      </c>
      <c r="E38" s="62">
        <f>'Prix des énergies'!B8</f>
        <v>0.086</v>
      </c>
      <c r="F38" s="50" t="s">
        <v>14</v>
      </c>
      <c r="G38" s="50">
        <v>0.85</v>
      </c>
    </row>
    <row r="40" spans="1:5" ht="12">
      <c r="A40" s="50">
        <v>1</v>
      </c>
      <c r="B40" s="50" t="s">
        <v>16</v>
      </c>
      <c r="C40" s="50">
        <f>'Prix des énergies'!B5</f>
        <v>0.114</v>
      </c>
      <c r="D40" s="50" t="s">
        <v>97</v>
      </c>
      <c r="E40" s="50">
        <v>1.15</v>
      </c>
    </row>
    <row r="41" spans="1:5" ht="12">
      <c r="A41" s="50">
        <v>2</v>
      </c>
      <c r="B41" s="50" t="s">
        <v>17</v>
      </c>
      <c r="C41" s="50">
        <f>'Prix des énergies'!B7</f>
        <v>0.059</v>
      </c>
      <c r="D41" s="50" t="s">
        <v>0</v>
      </c>
      <c r="E41" s="50">
        <v>1.1</v>
      </c>
    </row>
    <row r="42" spans="1:5" ht="12">
      <c r="A42" s="50">
        <v>3</v>
      </c>
      <c r="B42" s="50" t="s">
        <v>18</v>
      </c>
      <c r="C42" s="50">
        <f>'Prix des énergies'!B9</f>
        <v>0.162</v>
      </c>
      <c r="D42" s="50" t="s">
        <v>1</v>
      </c>
      <c r="E42" s="50">
        <v>0.9</v>
      </c>
    </row>
    <row r="43" spans="1:5" ht="12">
      <c r="A43" s="50">
        <v>4</v>
      </c>
      <c r="B43" s="50" t="s">
        <v>19</v>
      </c>
      <c r="C43" s="50">
        <f>'Prix des énergies'!B5*0.3</f>
        <v>0.0342</v>
      </c>
      <c r="D43" s="50" t="s">
        <v>2</v>
      </c>
      <c r="E43" s="50">
        <v>1</v>
      </c>
    </row>
    <row r="45" spans="1:7" ht="12">
      <c r="A45" s="50">
        <v>1</v>
      </c>
      <c r="B45" s="50" t="s">
        <v>83</v>
      </c>
      <c r="C45" s="50">
        <v>876</v>
      </c>
      <c r="D45" s="50" t="s">
        <v>6</v>
      </c>
      <c r="E45" s="50">
        <v>1200</v>
      </c>
      <c r="F45" s="50" t="s">
        <v>90</v>
      </c>
      <c r="G45" s="50">
        <v>630</v>
      </c>
    </row>
    <row r="46" spans="1:7" ht="12">
      <c r="A46" s="50">
        <v>2</v>
      </c>
      <c r="B46" s="50" t="s">
        <v>84</v>
      </c>
      <c r="C46" s="50">
        <v>671</v>
      </c>
      <c r="D46" s="50" t="s">
        <v>7</v>
      </c>
      <c r="E46" s="50">
        <v>2000</v>
      </c>
      <c r="F46" s="50" t="s">
        <v>11</v>
      </c>
      <c r="G46" s="50">
        <v>341</v>
      </c>
    </row>
    <row r="47" spans="1:7" ht="12">
      <c r="A47" s="50">
        <v>3</v>
      </c>
      <c r="B47" s="50" t="s">
        <v>85</v>
      </c>
      <c r="C47" s="50">
        <v>292</v>
      </c>
      <c r="D47" s="50" t="s">
        <v>8</v>
      </c>
      <c r="E47" s="50">
        <v>2480</v>
      </c>
      <c r="F47" s="50" t="s">
        <v>62</v>
      </c>
      <c r="G47" s="50">
        <v>105</v>
      </c>
    </row>
    <row r="48" spans="1:7" ht="12">
      <c r="A48" s="50">
        <v>4</v>
      </c>
      <c r="B48" s="50" t="s">
        <v>5</v>
      </c>
      <c r="C48" s="50">
        <v>116</v>
      </c>
      <c r="D48" s="50" t="s">
        <v>9</v>
      </c>
      <c r="E48" s="50">
        <v>5280</v>
      </c>
      <c r="F48" s="50" t="s">
        <v>10</v>
      </c>
      <c r="G48" s="50">
        <v>0</v>
      </c>
    </row>
    <row r="52" ht="12">
      <c r="B52" s="50" t="s">
        <v>63</v>
      </c>
    </row>
    <row r="53" ht="12">
      <c r="B53" s="50" t="s">
        <v>64</v>
      </c>
    </row>
    <row r="54" spans="1:2" ht="12">
      <c r="A54" s="50" t="s">
        <v>70</v>
      </c>
      <c r="B54" s="50" t="s">
        <v>65</v>
      </c>
    </row>
    <row r="55" spans="1:2" ht="12">
      <c r="A55" s="50" t="s">
        <v>71</v>
      </c>
      <c r="B55" s="50" t="s">
        <v>66</v>
      </c>
    </row>
    <row r="56" spans="1:2" ht="12">
      <c r="A56" s="50" t="s">
        <v>72</v>
      </c>
      <c r="B56" s="50" t="s">
        <v>67</v>
      </c>
    </row>
    <row r="57" spans="1:2" ht="12">
      <c r="A57" s="50" t="s">
        <v>73</v>
      </c>
      <c r="B57" s="50" t="s">
        <v>68</v>
      </c>
    </row>
    <row r="58" spans="1:2" ht="12">
      <c r="A58" s="50" t="s">
        <v>74</v>
      </c>
      <c r="B58" s="50" t="s">
        <v>69</v>
      </c>
    </row>
    <row r="60" spans="1:3" ht="12">
      <c r="A60" s="50" t="s">
        <v>75</v>
      </c>
      <c r="B60" s="50" t="s">
        <v>81</v>
      </c>
      <c r="C60" s="50">
        <f>600*4*365/1000</f>
        <v>876</v>
      </c>
    </row>
    <row r="61" spans="1:3" ht="12">
      <c r="A61" s="50" t="s">
        <v>76</v>
      </c>
      <c r="B61" s="50" t="s">
        <v>82</v>
      </c>
      <c r="C61" s="50">
        <f>460*4*365/1000</f>
        <v>671.6</v>
      </c>
    </row>
    <row r="62" spans="1:3" ht="12">
      <c r="A62" s="50" t="s">
        <v>77</v>
      </c>
      <c r="B62" s="50" t="s">
        <v>78</v>
      </c>
      <c r="C62" s="50">
        <f>200*4*365/1000</f>
        <v>292</v>
      </c>
    </row>
    <row r="63" spans="1:3" ht="12">
      <c r="A63" s="50" t="s">
        <v>79</v>
      </c>
      <c r="B63" s="50" t="s">
        <v>80</v>
      </c>
      <c r="C63" s="50">
        <f>80*4*365/1000</f>
        <v>116.8</v>
      </c>
    </row>
  </sheetData>
  <mergeCells count="5">
    <mergeCell ref="B2:G2"/>
    <mergeCell ref="B1:G1"/>
    <mergeCell ref="B7:G7"/>
    <mergeCell ref="B20:D20"/>
    <mergeCell ref="E20:F20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93"/>
  <headerFooter alignWithMargins="0">
    <oddHeader>&amp;C&amp;A</oddHeader>
    <oddFooter>&amp;CPage &amp;P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zoomScale="125" zoomScaleNormal="125" workbookViewId="0" topLeftCell="A1">
      <selection activeCell="B4" sqref="B4"/>
    </sheetView>
  </sheetViews>
  <sheetFormatPr defaultColWidth="11.00390625" defaultRowHeight="12.75"/>
  <cols>
    <col min="1" max="1" width="3.75390625" style="63" customWidth="1"/>
    <col min="2" max="2" width="19.25390625" style="63" customWidth="1"/>
    <col min="3" max="3" width="10.375" style="63" customWidth="1"/>
    <col min="4" max="4" width="18.125" style="63" customWidth="1"/>
    <col min="5" max="5" width="9.125" style="63" customWidth="1"/>
    <col min="6" max="6" width="18.875" style="63" customWidth="1"/>
    <col min="7" max="7" width="8.625" style="63" customWidth="1"/>
    <col min="8" max="8" width="13.125" style="63" customWidth="1"/>
    <col min="9" max="9" width="5.00390625" style="63" customWidth="1"/>
    <col min="10" max="16384" width="10.75390625" style="63" customWidth="1"/>
  </cols>
  <sheetData>
    <row r="1" spans="2:7" ht="28.5" customHeight="1" thickBot="1" thickTop="1">
      <c r="B1" s="300" t="s">
        <v>91</v>
      </c>
      <c r="C1" s="301"/>
      <c r="D1" s="301"/>
      <c r="E1" s="301"/>
      <c r="F1" s="301"/>
      <c r="G1" s="302"/>
    </row>
    <row r="2" spans="2:7" ht="16.5">
      <c r="B2" s="303" t="s">
        <v>23</v>
      </c>
      <c r="C2" s="304"/>
      <c r="D2" s="304"/>
      <c r="E2" s="304"/>
      <c r="F2" s="304"/>
      <c r="G2" s="305"/>
    </row>
    <row r="3" spans="2:7" s="67" customFormat="1" ht="12">
      <c r="B3" s="64" t="s">
        <v>24</v>
      </c>
      <c r="C3" s="65"/>
      <c r="D3" s="65" t="s">
        <v>25</v>
      </c>
      <c r="E3" s="65"/>
      <c r="F3" s="65" t="s">
        <v>26</v>
      </c>
      <c r="G3" s="66"/>
    </row>
    <row r="4" spans="2:8" ht="54.75" customHeight="1">
      <c r="B4" s="68"/>
      <c r="C4" s="69"/>
      <c r="D4" s="70"/>
      <c r="E4" s="69"/>
      <c r="F4" s="69"/>
      <c r="G4" s="71"/>
      <c r="H4" s="72"/>
    </row>
    <row r="5" spans="2:8" ht="12">
      <c r="B5" s="73" t="s">
        <v>93</v>
      </c>
      <c r="C5" s="74">
        <f>VLOOKUP(B24,A35:C38,3,)*100</f>
        <v>14000</v>
      </c>
      <c r="D5" s="75" t="s">
        <v>94</v>
      </c>
      <c r="E5" s="76">
        <f>VLOOKUP(D24,A35:E38,5,)</f>
        <v>0.086</v>
      </c>
      <c r="F5" s="77" t="s">
        <v>95</v>
      </c>
      <c r="G5" s="78">
        <f>VLOOKUP(F24,A35:G38,7,)</f>
        <v>1.15</v>
      </c>
      <c r="H5" s="79"/>
    </row>
    <row r="6" spans="2:7" s="85" customFormat="1" ht="24" customHeight="1" thickBot="1">
      <c r="B6" s="80"/>
      <c r="C6" s="81"/>
      <c r="D6" s="81"/>
      <c r="E6" s="82" t="s">
        <v>21</v>
      </c>
      <c r="F6" s="83">
        <f>C5*E5*G5</f>
        <v>1384.6</v>
      </c>
      <c r="G6" s="84"/>
    </row>
    <row r="7" spans="2:7" ht="16.5">
      <c r="B7" s="303" t="s">
        <v>27</v>
      </c>
      <c r="C7" s="306"/>
      <c r="D7" s="306"/>
      <c r="E7" s="306"/>
      <c r="F7" s="306"/>
      <c r="G7" s="307"/>
    </row>
    <row r="8" spans="2:7" s="67" customFormat="1" ht="12">
      <c r="B8" s="64" t="s">
        <v>35</v>
      </c>
      <c r="C8" s="65"/>
      <c r="D8" s="65" t="s">
        <v>26</v>
      </c>
      <c r="E8" s="65"/>
      <c r="F8" s="65"/>
      <c r="G8" s="66"/>
    </row>
    <row r="9" spans="2:8" ht="57.75" customHeight="1">
      <c r="B9" s="68"/>
      <c r="C9" s="69"/>
      <c r="D9" s="86"/>
      <c r="E9" s="69"/>
      <c r="F9" s="87"/>
      <c r="G9" s="88"/>
      <c r="H9" s="89"/>
    </row>
    <row r="10" spans="2:7" ht="12">
      <c r="B10" s="90" t="s">
        <v>4</v>
      </c>
      <c r="C10" s="91">
        <v>3120</v>
      </c>
      <c r="D10" s="77" t="s">
        <v>95</v>
      </c>
      <c r="E10" s="92">
        <f>VLOOKUP(D26,A40:E43,5,)</f>
        <v>1</v>
      </c>
      <c r="F10" s="69"/>
      <c r="G10" s="71"/>
    </row>
    <row r="11" spans="2:7" ht="13.5" customHeight="1">
      <c r="B11" s="90" t="s">
        <v>94</v>
      </c>
      <c r="C11" s="76">
        <f>VLOOKUP(B26,A40:E43,3,)</f>
        <v>0.0342</v>
      </c>
      <c r="D11" s="93"/>
      <c r="E11" s="94"/>
      <c r="F11" s="69"/>
      <c r="G11" s="71"/>
    </row>
    <row r="12" spans="2:7" s="85" customFormat="1" ht="21.75" customHeight="1" thickBot="1">
      <c r="B12" s="80"/>
      <c r="C12" s="81"/>
      <c r="D12" s="81"/>
      <c r="E12" s="82" t="s">
        <v>3</v>
      </c>
      <c r="F12" s="83">
        <f>C10*C11*E10</f>
        <v>106.70400000000001</v>
      </c>
      <c r="G12" s="84"/>
    </row>
    <row r="13" spans="2:7" ht="16.5">
      <c r="B13" s="95" t="s">
        <v>36</v>
      </c>
      <c r="C13" s="69"/>
      <c r="D13" s="69"/>
      <c r="E13" s="69"/>
      <c r="F13" s="69"/>
      <c r="G13" s="71"/>
    </row>
    <row r="14" spans="2:7" s="67" customFormat="1" ht="12">
      <c r="B14" s="64" t="s">
        <v>37</v>
      </c>
      <c r="C14" s="65"/>
      <c r="D14" s="65" t="s">
        <v>38</v>
      </c>
      <c r="E14" s="65"/>
      <c r="F14" s="65" t="s">
        <v>39</v>
      </c>
      <c r="G14" s="66"/>
    </row>
    <row r="15" spans="2:8" ht="58.5" customHeight="1">
      <c r="B15" s="96"/>
      <c r="C15" s="69"/>
      <c r="D15" s="97"/>
      <c r="E15" s="69"/>
      <c r="F15" s="69"/>
      <c r="G15" s="71"/>
      <c r="H15" s="98"/>
    </row>
    <row r="16" spans="2:8" ht="13.5" customHeight="1">
      <c r="B16" s="73" t="s">
        <v>88</v>
      </c>
      <c r="C16" s="99">
        <f>VLOOKUP(B28,A45:G48,3,)</f>
        <v>671</v>
      </c>
      <c r="D16" s="100" t="s">
        <v>88</v>
      </c>
      <c r="E16" s="99">
        <f>VLOOKUP(D28,A45:G48,5,)</f>
        <v>2480</v>
      </c>
      <c r="F16" s="100" t="s">
        <v>88</v>
      </c>
      <c r="G16" s="101">
        <f>VLOOKUP(F28,A45:G48,7,)</f>
        <v>630</v>
      </c>
      <c r="H16" s="89"/>
    </row>
    <row r="17" spans="2:8" ht="18" customHeight="1">
      <c r="B17" s="73" t="s">
        <v>89</v>
      </c>
      <c r="C17" s="102">
        <f>'Prix des énergies'!B5</f>
        <v>0.114</v>
      </c>
      <c r="D17" s="103"/>
      <c r="E17" s="104"/>
      <c r="F17" s="103"/>
      <c r="G17" s="105"/>
      <c r="H17" s="89"/>
    </row>
    <row r="18" spans="2:7" s="110" customFormat="1" ht="25.5" customHeight="1" thickBot="1">
      <c r="B18" s="106"/>
      <c r="C18" s="107"/>
      <c r="D18" s="107"/>
      <c r="E18" s="82" t="s">
        <v>86</v>
      </c>
      <c r="F18" s="108">
        <f>(C16+E16+G16)*C17</f>
        <v>431.034</v>
      </c>
      <c r="G18" s="109"/>
    </row>
    <row r="19" spans="2:8" ht="12">
      <c r="B19" s="111"/>
      <c r="C19" s="69"/>
      <c r="D19" s="69"/>
      <c r="E19" s="69"/>
      <c r="F19" s="112"/>
      <c r="G19" s="113"/>
      <c r="H19" s="114"/>
    </row>
    <row r="20" spans="2:8" s="110" customFormat="1" ht="24" customHeight="1" thickBot="1">
      <c r="B20" s="308" t="s">
        <v>87</v>
      </c>
      <c r="C20" s="309"/>
      <c r="D20" s="309"/>
      <c r="E20" s="310">
        <f>F6+F12+F18</f>
        <v>1922.3379999999997</v>
      </c>
      <c r="F20" s="311"/>
      <c r="G20" s="115"/>
      <c r="H20" s="116"/>
    </row>
    <row r="21" spans="6:8" ht="12.75" thickTop="1">
      <c r="F21" s="117"/>
      <c r="G21" s="117"/>
      <c r="H21" s="114"/>
    </row>
    <row r="23" ht="12">
      <c r="B23" s="63" t="s">
        <v>23</v>
      </c>
    </row>
    <row r="24" spans="2:6" ht="12">
      <c r="B24" s="63">
        <v>3</v>
      </c>
      <c r="D24" s="63">
        <v>4</v>
      </c>
      <c r="F24" s="63">
        <v>3</v>
      </c>
    </row>
    <row r="25" ht="12">
      <c r="B25" s="63" t="s">
        <v>27</v>
      </c>
    </row>
    <row r="26" spans="2:6" ht="12">
      <c r="B26" s="63">
        <v>4</v>
      </c>
      <c r="D26" s="63">
        <v>4</v>
      </c>
      <c r="F26" s="63">
        <v>3</v>
      </c>
    </row>
    <row r="27" ht="12">
      <c r="B27" s="63" t="s">
        <v>36</v>
      </c>
    </row>
    <row r="28" spans="2:6" ht="12">
      <c r="B28" s="63">
        <v>2</v>
      </c>
      <c r="D28" s="63">
        <v>3</v>
      </c>
      <c r="F28" s="63">
        <v>1</v>
      </c>
    </row>
    <row r="29" ht="4.5" customHeight="1"/>
    <row r="30" ht="4.5" customHeight="1"/>
    <row r="31" ht="4.5" customHeight="1"/>
    <row r="32" ht="4.5" customHeight="1"/>
    <row r="33" ht="4.5" customHeight="1"/>
    <row r="34" ht="4.5" customHeight="1"/>
    <row r="35" spans="1:7" ht="12">
      <c r="A35" s="63">
        <v>1</v>
      </c>
      <c r="B35" s="63" t="s">
        <v>59</v>
      </c>
      <c r="C35" s="63">
        <v>280</v>
      </c>
      <c r="D35" s="63" t="s">
        <v>55</v>
      </c>
      <c r="E35" s="118">
        <f>'Prix des énergies'!B5</f>
        <v>0.114</v>
      </c>
      <c r="F35" s="63" t="s">
        <v>12</v>
      </c>
      <c r="G35" s="63">
        <v>1</v>
      </c>
    </row>
    <row r="36" spans="1:7" ht="12">
      <c r="A36" s="63">
        <v>2</v>
      </c>
      <c r="B36" s="63" t="s">
        <v>52</v>
      </c>
      <c r="C36" s="63">
        <v>200</v>
      </c>
      <c r="D36" s="63" t="s">
        <v>56</v>
      </c>
      <c r="E36" s="118">
        <f>'Prix des énergies'!B6</f>
        <v>0.12</v>
      </c>
      <c r="F36" s="63" t="s">
        <v>13</v>
      </c>
      <c r="G36" s="63">
        <v>1.2</v>
      </c>
    </row>
    <row r="37" spans="1:7" ht="12">
      <c r="A37" s="63">
        <v>3</v>
      </c>
      <c r="B37" s="63" t="s">
        <v>53</v>
      </c>
      <c r="C37" s="63">
        <v>140</v>
      </c>
      <c r="D37" s="63" t="s">
        <v>57</v>
      </c>
      <c r="E37" s="118">
        <f>'Prix des énergies'!B7</f>
        <v>0.059</v>
      </c>
      <c r="F37" s="63" t="s">
        <v>15</v>
      </c>
      <c r="G37" s="63">
        <v>1.15</v>
      </c>
    </row>
    <row r="38" spans="1:7" ht="12">
      <c r="A38" s="63">
        <v>4</v>
      </c>
      <c r="B38" s="63" t="s">
        <v>54</v>
      </c>
      <c r="C38" s="63">
        <v>100</v>
      </c>
      <c r="D38" s="63" t="s">
        <v>96</v>
      </c>
      <c r="E38" s="118">
        <f>'Prix des énergies'!B8</f>
        <v>0.086</v>
      </c>
      <c r="F38" s="63" t="s">
        <v>14</v>
      </c>
      <c r="G38" s="63">
        <v>0.85</v>
      </c>
    </row>
    <row r="40" spans="1:5" ht="12">
      <c r="A40" s="63">
        <v>1</v>
      </c>
      <c r="B40" s="63" t="s">
        <v>16</v>
      </c>
      <c r="C40" s="63">
        <f>'Prix des énergies'!B5</f>
        <v>0.114</v>
      </c>
      <c r="D40" s="63" t="s">
        <v>97</v>
      </c>
      <c r="E40" s="63">
        <v>1.15</v>
      </c>
    </row>
    <row r="41" spans="1:5" ht="12">
      <c r="A41" s="63">
        <v>2</v>
      </c>
      <c r="B41" s="63" t="s">
        <v>17</v>
      </c>
      <c r="C41" s="63">
        <f>'Prix des énergies'!B7</f>
        <v>0.059</v>
      </c>
      <c r="D41" s="63" t="s">
        <v>0</v>
      </c>
      <c r="E41" s="63">
        <v>1.1</v>
      </c>
    </row>
    <row r="42" spans="1:5" ht="12">
      <c r="A42" s="63">
        <v>3</v>
      </c>
      <c r="B42" s="63" t="s">
        <v>18</v>
      </c>
      <c r="C42" s="63">
        <f>'Prix des énergies'!B9</f>
        <v>0.162</v>
      </c>
      <c r="D42" s="63" t="s">
        <v>1</v>
      </c>
      <c r="E42" s="63">
        <v>0.9</v>
      </c>
    </row>
    <row r="43" spans="1:5" ht="12">
      <c r="A43" s="63">
        <v>4</v>
      </c>
      <c r="B43" s="63" t="s">
        <v>19</v>
      </c>
      <c r="C43" s="63">
        <f>'Prix des énergies'!B5*0.3</f>
        <v>0.0342</v>
      </c>
      <c r="D43" s="63" t="s">
        <v>2</v>
      </c>
      <c r="E43" s="63">
        <v>1</v>
      </c>
    </row>
    <row r="45" spans="1:7" ht="12">
      <c r="A45" s="63">
        <v>1</v>
      </c>
      <c r="B45" s="63" t="s">
        <v>83</v>
      </c>
      <c r="C45" s="63">
        <v>876</v>
      </c>
      <c r="D45" s="63" t="s">
        <v>6</v>
      </c>
      <c r="E45" s="63">
        <v>1200</v>
      </c>
      <c r="F45" s="63" t="s">
        <v>90</v>
      </c>
      <c r="G45" s="63">
        <v>630</v>
      </c>
    </row>
    <row r="46" spans="1:7" ht="12">
      <c r="A46" s="63">
        <v>2</v>
      </c>
      <c r="B46" s="63" t="s">
        <v>84</v>
      </c>
      <c r="C46" s="63">
        <v>671</v>
      </c>
      <c r="D46" s="63" t="s">
        <v>7</v>
      </c>
      <c r="E46" s="63">
        <v>2000</v>
      </c>
      <c r="F46" s="63" t="s">
        <v>11</v>
      </c>
      <c r="G46" s="63">
        <v>341</v>
      </c>
    </row>
    <row r="47" spans="1:7" ht="12">
      <c r="A47" s="63">
        <v>3</v>
      </c>
      <c r="B47" s="63" t="s">
        <v>85</v>
      </c>
      <c r="C47" s="63">
        <v>292</v>
      </c>
      <c r="D47" s="63" t="s">
        <v>8</v>
      </c>
      <c r="E47" s="63">
        <v>2480</v>
      </c>
      <c r="F47" s="63" t="s">
        <v>62</v>
      </c>
      <c r="G47" s="63">
        <v>105</v>
      </c>
    </row>
    <row r="48" spans="1:7" ht="12">
      <c r="A48" s="63">
        <v>4</v>
      </c>
      <c r="B48" s="63" t="s">
        <v>5</v>
      </c>
      <c r="C48" s="63">
        <v>116</v>
      </c>
      <c r="D48" s="63" t="s">
        <v>9</v>
      </c>
      <c r="E48" s="63">
        <v>5280</v>
      </c>
      <c r="F48" s="63" t="s">
        <v>10</v>
      </c>
      <c r="G48" s="63">
        <v>0</v>
      </c>
    </row>
    <row r="52" ht="12">
      <c r="B52" s="63" t="s">
        <v>63</v>
      </c>
    </row>
    <row r="53" ht="12">
      <c r="B53" s="63" t="s">
        <v>64</v>
      </c>
    </row>
    <row r="54" spans="1:2" ht="12">
      <c r="A54" s="63" t="s">
        <v>70</v>
      </c>
      <c r="B54" s="63" t="s">
        <v>65</v>
      </c>
    </row>
    <row r="55" spans="1:2" ht="12">
      <c r="A55" s="63" t="s">
        <v>71</v>
      </c>
      <c r="B55" s="63" t="s">
        <v>66</v>
      </c>
    </row>
    <row r="56" spans="1:2" ht="12">
      <c r="A56" s="63" t="s">
        <v>72</v>
      </c>
      <c r="B56" s="63" t="s">
        <v>67</v>
      </c>
    </row>
    <row r="57" spans="1:2" ht="12">
      <c r="A57" s="63" t="s">
        <v>73</v>
      </c>
      <c r="B57" s="63" t="s">
        <v>68</v>
      </c>
    </row>
    <row r="58" spans="1:2" ht="12">
      <c r="A58" s="63" t="s">
        <v>74</v>
      </c>
      <c r="B58" s="63" t="s">
        <v>69</v>
      </c>
    </row>
    <row r="60" spans="1:3" ht="12">
      <c r="A60" s="63" t="s">
        <v>75</v>
      </c>
      <c r="B60" s="63" t="s">
        <v>81</v>
      </c>
      <c r="C60" s="63">
        <f>600*4*365/1000</f>
        <v>876</v>
      </c>
    </row>
    <row r="61" spans="1:3" ht="12">
      <c r="A61" s="63" t="s">
        <v>76</v>
      </c>
      <c r="B61" s="63" t="s">
        <v>82</v>
      </c>
      <c r="C61" s="63">
        <f>460*4*365/1000</f>
        <v>671.6</v>
      </c>
    </row>
    <row r="62" spans="1:3" ht="12">
      <c r="A62" s="63" t="s">
        <v>77</v>
      </c>
      <c r="B62" s="63" t="s">
        <v>78</v>
      </c>
      <c r="C62" s="63">
        <f>200*4*365/1000</f>
        <v>292</v>
      </c>
    </row>
    <row r="63" spans="1:3" ht="12">
      <c r="A63" s="63" t="s">
        <v>79</v>
      </c>
      <c r="B63" s="63" t="s">
        <v>80</v>
      </c>
      <c r="C63" s="63">
        <f>80*4*365/1000</f>
        <v>116.8</v>
      </c>
    </row>
  </sheetData>
  <mergeCells count="5">
    <mergeCell ref="B1:G1"/>
    <mergeCell ref="B2:G2"/>
    <mergeCell ref="B7:G7"/>
    <mergeCell ref="B20:D20"/>
    <mergeCell ref="E20:F20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93"/>
  <headerFooter alignWithMargins="0">
    <oddHeader>&amp;C&amp;A</oddHeader>
    <oddFooter>&amp;CPage 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zoomScale="125" zoomScaleNormal="125" workbookViewId="0" topLeftCell="A1">
      <selection activeCell="D15" sqref="D15"/>
    </sheetView>
  </sheetViews>
  <sheetFormatPr defaultColWidth="11.00390625" defaultRowHeight="12.75"/>
  <cols>
    <col min="1" max="1" width="3.75390625" style="119" customWidth="1"/>
    <col min="2" max="2" width="19.25390625" style="119" customWidth="1"/>
    <col min="3" max="3" width="10.375" style="119" customWidth="1"/>
    <col min="4" max="4" width="18.125" style="119" customWidth="1"/>
    <col min="5" max="5" width="9.125" style="119" customWidth="1"/>
    <col min="6" max="6" width="18.875" style="119" customWidth="1"/>
    <col min="7" max="7" width="8.625" style="119" customWidth="1"/>
    <col min="8" max="8" width="13.125" style="119" customWidth="1"/>
    <col min="9" max="9" width="5.00390625" style="119" customWidth="1"/>
    <col min="10" max="16384" width="10.75390625" style="119" customWidth="1"/>
  </cols>
  <sheetData>
    <row r="1" spans="2:7" ht="28.5" customHeight="1" thickBot="1" thickTop="1">
      <c r="B1" s="312" t="s">
        <v>92</v>
      </c>
      <c r="C1" s="313"/>
      <c r="D1" s="313"/>
      <c r="E1" s="313"/>
      <c r="F1" s="313"/>
      <c r="G1" s="314"/>
    </row>
    <row r="2" spans="2:7" ht="16.5">
      <c r="B2" s="315" t="s">
        <v>23</v>
      </c>
      <c r="C2" s="316"/>
      <c r="D2" s="316"/>
      <c r="E2" s="316"/>
      <c r="F2" s="316"/>
      <c r="G2" s="317"/>
    </row>
    <row r="3" spans="2:7" s="123" customFormat="1" ht="12">
      <c r="B3" s="120" t="s">
        <v>24</v>
      </c>
      <c r="C3" s="121"/>
      <c r="D3" s="121" t="s">
        <v>25</v>
      </c>
      <c r="E3" s="121"/>
      <c r="F3" s="121" t="s">
        <v>26</v>
      </c>
      <c r="G3" s="122"/>
    </row>
    <row r="4" spans="2:8" ht="52.5" customHeight="1">
      <c r="B4" s="124"/>
      <c r="C4" s="125"/>
      <c r="D4" s="126"/>
      <c r="E4" s="125"/>
      <c r="F4" s="125"/>
      <c r="G4" s="127"/>
      <c r="H4" s="128"/>
    </row>
    <row r="5" spans="2:8" ht="15" customHeight="1">
      <c r="B5" s="129" t="s">
        <v>93</v>
      </c>
      <c r="C5" s="130">
        <f>VLOOKUP(B24,A35:C38,3,)*100</f>
        <v>20000</v>
      </c>
      <c r="D5" s="131" t="s">
        <v>94</v>
      </c>
      <c r="E5" s="132">
        <f>VLOOKUP(D24,A35:E38,5,)</f>
        <v>0.12</v>
      </c>
      <c r="F5" s="133" t="s">
        <v>95</v>
      </c>
      <c r="G5" s="134">
        <f>VLOOKUP(F24,A35:G38,7,)</f>
        <v>1.2</v>
      </c>
      <c r="H5" s="135"/>
    </row>
    <row r="6" spans="2:7" s="141" customFormat="1" ht="21" customHeight="1" thickBot="1">
      <c r="B6" s="136"/>
      <c r="C6" s="137"/>
      <c r="D6" s="137"/>
      <c r="E6" s="138" t="s">
        <v>21</v>
      </c>
      <c r="F6" s="139">
        <f>C5*E5*G5</f>
        <v>2880</v>
      </c>
      <c r="G6" s="140"/>
    </row>
    <row r="7" spans="2:7" ht="21" customHeight="1">
      <c r="B7" s="315" t="s">
        <v>27</v>
      </c>
      <c r="C7" s="318"/>
      <c r="D7" s="318"/>
      <c r="E7" s="318"/>
      <c r="F7" s="318"/>
      <c r="G7" s="319"/>
    </row>
    <row r="8" spans="2:7" s="123" customFormat="1" ht="12">
      <c r="B8" s="120" t="s">
        <v>35</v>
      </c>
      <c r="C8" s="121"/>
      <c r="D8" s="121" t="s">
        <v>26</v>
      </c>
      <c r="E8" s="121"/>
      <c r="F8" s="121"/>
      <c r="G8" s="122"/>
    </row>
    <row r="9" spans="2:8" ht="51.75" customHeight="1">
      <c r="B9" s="124"/>
      <c r="C9" s="125"/>
      <c r="D9" s="142"/>
      <c r="E9" s="125"/>
      <c r="F9" s="143"/>
      <c r="G9" s="144"/>
      <c r="H9" s="145"/>
    </row>
    <row r="10" spans="2:7" ht="12">
      <c r="B10" s="146" t="s">
        <v>4</v>
      </c>
      <c r="C10" s="147">
        <v>3120</v>
      </c>
      <c r="D10" s="133" t="s">
        <v>95</v>
      </c>
      <c r="E10" s="148">
        <f>VLOOKUP(D26,A40:E43,5,)</f>
        <v>0.9</v>
      </c>
      <c r="F10" s="125"/>
      <c r="G10" s="127"/>
    </row>
    <row r="11" spans="2:7" ht="12">
      <c r="B11" s="146" t="s">
        <v>94</v>
      </c>
      <c r="C11" s="132">
        <f>VLOOKUP(B26,A40:E43,3,)</f>
        <v>0.059</v>
      </c>
      <c r="D11" s="149"/>
      <c r="E11" s="150"/>
      <c r="F11" s="125"/>
      <c r="G11" s="127"/>
    </row>
    <row r="12" spans="2:7" s="141" customFormat="1" ht="15.75" thickBot="1">
      <c r="B12" s="136"/>
      <c r="C12" s="137"/>
      <c r="D12" s="137"/>
      <c r="E12" s="138" t="s">
        <v>3</v>
      </c>
      <c r="F12" s="139">
        <f>C10*C11*E10</f>
        <v>165.672</v>
      </c>
      <c r="G12" s="140"/>
    </row>
    <row r="13" spans="2:7" ht="18.75" customHeight="1">
      <c r="B13" s="151" t="s">
        <v>36</v>
      </c>
      <c r="C13" s="125"/>
      <c r="D13" s="125"/>
      <c r="E13" s="125"/>
      <c r="F13" s="125"/>
      <c r="G13" s="127"/>
    </row>
    <row r="14" spans="2:7" s="123" customFormat="1" ht="12">
      <c r="B14" s="120" t="s">
        <v>37</v>
      </c>
      <c r="C14" s="121"/>
      <c r="D14" s="121" t="s">
        <v>38</v>
      </c>
      <c r="E14" s="121"/>
      <c r="F14" s="121" t="s">
        <v>39</v>
      </c>
      <c r="G14" s="122"/>
    </row>
    <row r="15" spans="2:8" ht="54" customHeight="1">
      <c r="B15" s="152"/>
      <c r="C15" s="125"/>
      <c r="D15" s="153"/>
      <c r="E15" s="125"/>
      <c r="F15" s="125"/>
      <c r="G15" s="127"/>
      <c r="H15" s="154"/>
    </row>
    <row r="16" spans="2:8" ht="12">
      <c r="B16" s="129" t="s">
        <v>88</v>
      </c>
      <c r="C16" s="155">
        <f>VLOOKUP(B28,A45:G48,3,)</f>
        <v>292</v>
      </c>
      <c r="D16" s="156" t="s">
        <v>88</v>
      </c>
      <c r="E16" s="155">
        <f>VLOOKUP(D28,A45:G48,5,)</f>
        <v>1200</v>
      </c>
      <c r="F16" s="156" t="s">
        <v>88</v>
      </c>
      <c r="G16" s="157">
        <f>VLOOKUP(F28,A45:G48,7,)</f>
        <v>105</v>
      </c>
      <c r="H16" s="145"/>
    </row>
    <row r="17" spans="2:8" ht="18" customHeight="1">
      <c r="B17" s="129" t="s">
        <v>89</v>
      </c>
      <c r="C17" s="158">
        <f>'Prix des énergies'!B5</f>
        <v>0.114</v>
      </c>
      <c r="D17" s="159"/>
      <c r="E17" s="160"/>
      <c r="F17" s="159"/>
      <c r="G17" s="161"/>
      <c r="H17" s="145"/>
    </row>
    <row r="18" spans="2:7" s="166" customFormat="1" ht="25.5" customHeight="1" thickBot="1">
      <c r="B18" s="162"/>
      <c r="C18" s="163"/>
      <c r="D18" s="163"/>
      <c r="E18" s="138" t="s">
        <v>86</v>
      </c>
      <c r="F18" s="164">
        <f>(C16+E16+G16)*C17</f>
        <v>182.058</v>
      </c>
      <c r="G18" s="165"/>
    </row>
    <row r="19" spans="2:8" ht="12">
      <c r="B19" s="167"/>
      <c r="C19" s="125"/>
      <c r="D19" s="125"/>
      <c r="E19" s="125"/>
      <c r="F19" s="168"/>
      <c r="G19" s="169"/>
      <c r="H19" s="170"/>
    </row>
    <row r="20" spans="2:8" s="166" customFormat="1" ht="24" customHeight="1" thickBot="1">
      <c r="B20" s="320" t="s">
        <v>87</v>
      </c>
      <c r="C20" s="321"/>
      <c r="D20" s="321"/>
      <c r="E20" s="322">
        <f>F6+F12+F18</f>
        <v>3227.73</v>
      </c>
      <c r="F20" s="323"/>
      <c r="G20" s="171"/>
      <c r="H20" s="172"/>
    </row>
    <row r="21" spans="6:8" ht="12.75" thickTop="1">
      <c r="F21" s="173"/>
      <c r="G21" s="173"/>
      <c r="H21" s="170"/>
    </row>
    <row r="23" ht="12">
      <c r="B23" s="119" t="s">
        <v>23</v>
      </c>
    </row>
    <row r="24" spans="2:6" ht="12">
      <c r="B24" s="119">
        <v>2</v>
      </c>
      <c r="D24" s="119">
        <v>2</v>
      </c>
      <c r="F24" s="119">
        <v>2</v>
      </c>
    </row>
    <row r="25" ht="12">
      <c r="B25" s="119" t="s">
        <v>27</v>
      </c>
    </row>
    <row r="26" spans="2:6" ht="12">
      <c r="B26" s="119">
        <v>2</v>
      </c>
      <c r="D26" s="119">
        <v>3</v>
      </c>
      <c r="F26" s="119">
        <v>3</v>
      </c>
    </row>
    <row r="27" ht="12">
      <c r="B27" s="119" t="s">
        <v>36</v>
      </c>
    </row>
    <row r="28" spans="2:6" ht="12">
      <c r="B28" s="119">
        <v>3</v>
      </c>
      <c r="D28" s="119">
        <v>1</v>
      </c>
      <c r="F28" s="119">
        <v>3</v>
      </c>
    </row>
    <row r="29" ht="4.5" customHeight="1"/>
    <row r="30" ht="4.5" customHeight="1"/>
    <row r="31" ht="4.5" customHeight="1"/>
    <row r="32" ht="4.5" customHeight="1"/>
    <row r="33" ht="4.5" customHeight="1"/>
    <row r="34" ht="4.5" customHeight="1"/>
    <row r="35" spans="1:7" ht="12">
      <c r="A35" s="119">
        <v>1</v>
      </c>
      <c r="B35" s="119" t="s">
        <v>59</v>
      </c>
      <c r="C35" s="119">
        <v>280</v>
      </c>
      <c r="D35" s="119" t="s">
        <v>55</v>
      </c>
      <c r="E35" s="174">
        <f>'Prix des énergies'!B5</f>
        <v>0.114</v>
      </c>
      <c r="F35" s="119" t="s">
        <v>12</v>
      </c>
      <c r="G35" s="119">
        <v>1</v>
      </c>
    </row>
    <row r="36" spans="1:7" ht="12">
      <c r="A36" s="119">
        <v>2</v>
      </c>
      <c r="B36" s="119" t="s">
        <v>52</v>
      </c>
      <c r="C36" s="119">
        <v>200</v>
      </c>
      <c r="D36" s="119" t="s">
        <v>56</v>
      </c>
      <c r="E36" s="174">
        <f>'Prix des énergies'!B6</f>
        <v>0.12</v>
      </c>
      <c r="F36" s="119" t="s">
        <v>13</v>
      </c>
      <c r="G36" s="119">
        <v>1.2</v>
      </c>
    </row>
    <row r="37" spans="1:7" ht="12">
      <c r="A37" s="119">
        <v>3</v>
      </c>
      <c r="B37" s="119" t="s">
        <v>53</v>
      </c>
      <c r="C37" s="119">
        <v>140</v>
      </c>
      <c r="D37" s="119" t="s">
        <v>57</v>
      </c>
      <c r="E37" s="174">
        <f>'Prix des énergies'!B7</f>
        <v>0.059</v>
      </c>
      <c r="F37" s="119" t="s">
        <v>15</v>
      </c>
      <c r="G37" s="119">
        <v>1.15</v>
      </c>
    </row>
    <row r="38" spans="1:7" ht="12">
      <c r="A38" s="119">
        <v>4</v>
      </c>
      <c r="B38" s="119" t="s">
        <v>54</v>
      </c>
      <c r="C38" s="119">
        <v>100</v>
      </c>
      <c r="D38" s="119" t="s">
        <v>96</v>
      </c>
      <c r="E38" s="174">
        <f>'Prix des énergies'!B8</f>
        <v>0.086</v>
      </c>
      <c r="F38" s="119" t="s">
        <v>14</v>
      </c>
      <c r="G38" s="119">
        <v>0.85</v>
      </c>
    </row>
    <row r="40" spans="1:5" ht="12">
      <c r="A40" s="119">
        <v>1</v>
      </c>
      <c r="B40" s="119" t="s">
        <v>16</v>
      </c>
      <c r="C40" s="119">
        <f>'Prix des énergies'!B5</f>
        <v>0.114</v>
      </c>
      <c r="D40" s="119" t="s">
        <v>97</v>
      </c>
      <c r="E40" s="119">
        <v>1.15</v>
      </c>
    </row>
    <row r="41" spans="1:5" ht="12">
      <c r="A41" s="119">
        <v>2</v>
      </c>
      <c r="B41" s="119" t="s">
        <v>17</v>
      </c>
      <c r="C41" s="119">
        <f>'Prix des énergies'!B7</f>
        <v>0.059</v>
      </c>
      <c r="D41" s="119" t="s">
        <v>0</v>
      </c>
      <c r="E41" s="119">
        <v>1.1</v>
      </c>
    </row>
    <row r="42" spans="1:5" ht="12">
      <c r="A42" s="119">
        <v>3</v>
      </c>
      <c r="B42" s="119" t="s">
        <v>18</v>
      </c>
      <c r="C42" s="119">
        <f>'Prix des énergies'!B9</f>
        <v>0.162</v>
      </c>
      <c r="D42" s="119" t="s">
        <v>1</v>
      </c>
      <c r="E42" s="119">
        <v>0.9</v>
      </c>
    </row>
    <row r="43" spans="1:5" ht="12">
      <c r="A43" s="119">
        <v>4</v>
      </c>
      <c r="B43" s="119" t="s">
        <v>19</v>
      </c>
      <c r="C43" s="119">
        <f>'Prix des énergies'!B5*0.3</f>
        <v>0.0342</v>
      </c>
      <c r="D43" s="119" t="s">
        <v>2</v>
      </c>
      <c r="E43" s="119">
        <v>1</v>
      </c>
    </row>
    <row r="45" spans="1:7" ht="12">
      <c r="A45" s="119">
        <v>1</v>
      </c>
      <c r="B45" s="119" t="s">
        <v>83</v>
      </c>
      <c r="C45" s="119">
        <v>876</v>
      </c>
      <c r="D45" s="119" t="s">
        <v>6</v>
      </c>
      <c r="E45" s="119">
        <v>1200</v>
      </c>
      <c r="F45" s="119" t="s">
        <v>90</v>
      </c>
      <c r="G45" s="119">
        <v>630</v>
      </c>
    </row>
    <row r="46" spans="1:7" ht="12">
      <c r="A46" s="119">
        <v>2</v>
      </c>
      <c r="B46" s="119" t="s">
        <v>84</v>
      </c>
      <c r="C46" s="119">
        <v>671</v>
      </c>
      <c r="D46" s="119" t="s">
        <v>7</v>
      </c>
      <c r="E46" s="119">
        <v>2000</v>
      </c>
      <c r="F46" s="119" t="s">
        <v>11</v>
      </c>
      <c r="G46" s="119">
        <v>341</v>
      </c>
    </row>
    <row r="47" spans="1:7" ht="12">
      <c r="A47" s="119">
        <v>3</v>
      </c>
      <c r="B47" s="119" t="s">
        <v>85</v>
      </c>
      <c r="C47" s="119">
        <v>292</v>
      </c>
      <c r="D47" s="119" t="s">
        <v>8</v>
      </c>
      <c r="E47" s="119">
        <v>2480</v>
      </c>
      <c r="F47" s="119" t="s">
        <v>62</v>
      </c>
      <c r="G47" s="119">
        <v>105</v>
      </c>
    </row>
    <row r="48" spans="1:7" ht="12">
      <c r="A48" s="119">
        <v>4</v>
      </c>
      <c r="B48" s="119" t="s">
        <v>5</v>
      </c>
      <c r="C48" s="119">
        <v>116</v>
      </c>
      <c r="D48" s="119" t="s">
        <v>9</v>
      </c>
      <c r="E48" s="119">
        <v>5280</v>
      </c>
      <c r="F48" s="119" t="s">
        <v>10</v>
      </c>
      <c r="G48" s="119">
        <v>0</v>
      </c>
    </row>
    <row r="52" ht="12">
      <c r="B52" s="119" t="s">
        <v>63</v>
      </c>
    </row>
    <row r="53" ht="12">
      <c r="B53" s="119" t="s">
        <v>64</v>
      </c>
    </row>
    <row r="54" spans="1:2" ht="12">
      <c r="A54" s="119" t="s">
        <v>70</v>
      </c>
      <c r="B54" s="119" t="s">
        <v>65</v>
      </c>
    </row>
    <row r="55" spans="1:2" ht="12">
      <c r="A55" s="119" t="s">
        <v>71</v>
      </c>
      <c r="B55" s="119" t="s">
        <v>66</v>
      </c>
    </row>
    <row r="56" spans="1:2" ht="12">
      <c r="A56" s="119" t="s">
        <v>72</v>
      </c>
      <c r="B56" s="119" t="s">
        <v>67</v>
      </c>
    </row>
    <row r="57" spans="1:2" ht="12">
      <c r="A57" s="119" t="s">
        <v>73</v>
      </c>
      <c r="B57" s="119" t="s">
        <v>68</v>
      </c>
    </row>
    <row r="58" spans="1:2" ht="12">
      <c r="A58" s="119" t="s">
        <v>74</v>
      </c>
      <c r="B58" s="119" t="s">
        <v>69</v>
      </c>
    </row>
    <row r="60" spans="1:3" ht="12">
      <c r="A60" s="119" t="s">
        <v>75</v>
      </c>
      <c r="B60" s="119" t="s">
        <v>81</v>
      </c>
      <c r="C60" s="119">
        <f>600*4*365/1000</f>
        <v>876</v>
      </c>
    </row>
    <row r="61" spans="1:3" ht="12">
      <c r="A61" s="119" t="s">
        <v>76</v>
      </c>
      <c r="B61" s="119" t="s">
        <v>82</v>
      </c>
      <c r="C61" s="119">
        <f>460*4*365/1000</f>
        <v>671.6</v>
      </c>
    </row>
    <row r="62" spans="1:3" ht="12">
      <c r="A62" s="119" t="s">
        <v>77</v>
      </c>
      <c r="B62" s="119" t="s">
        <v>78</v>
      </c>
      <c r="C62" s="119">
        <f>200*4*365/1000</f>
        <v>292</v>
      </c>
    </row>
    <row r="63" spans="1:3" ht="12">
      <c r="A63" s="119" t="s">
        <v>79</v>
      </c>
      <c r="B63" s="119" t="s">
        <v>80</v>
      </c>
      <c r="C63" s="119">
        <f>80*4*365/1000</f>
        <v>116.8</v>
      </c>
    </row>
  </sheetData>
  <mergeCells count="5">
    <mergeCell ref="B1:G1"/>
    <mergeCell ref="B2:G2"/>
    <mergeCell ref="B7:G7"/>
    <mergeCell ref="B20:D20"/>
    <mergeCell ref="E20:F20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93"/>
  <headerFooter alignWithMargins="0">
    <oddHeader>&amp;C&amp;A</oddHeader>
    <oddFooter>&amp;CPage &amp;P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zoomScale="125" zoomScaleNormal="125" workbookViewId="0" topLeftCell="A1">
      <selection activeCell="F27" sqref="F27"/>
    </sheetView>
  </sheetViews>
  <sheetFormatPr defaultColWidth="11.00390625" defaultRowHeight="12.75"/>
  <cols>
    <col min="1" max="1" width="3.75390625" style="175" customWidth="1"/>
    <col min="2" max="2" width="19.25390625" style="175" customWidth="1"/>
    <col min="3" max="3" width="10.375" style="175" customWidth="1"/>
    <col min="4" max="4" width="18.125" style="175" customWidth="1"/>
    <col min="5" max="5" width="9.125" style="175" customWidth="1"/>
    <col min="6" max="6" width="18.875" style="175" customWidth="1"/>
    <col min="7" max="7" width="8.625" style="175" customWidth="1"/>
    <col min="8" max="8" width="13.125" style="175" customWidth="1"/>
    <col min="9" max="9" width="5.00390625" style="175" customWidth="1"/>
    <col min="10" max="16384" width="10.75390625" style="175" customWidth="1"/>
  </cols>
  <sheetData>
    <row r="1" spans="2:7" ht="28.5" customHeight="1" thickBot="1" thickTop="1">
      <c r="B1" s="324" t="s">
        <v>28</v>
      </c>
      <c r="C1" s="325"/>
      <c r="D1" s="325"/>
      <c r="E1" s="325"/>
      <c r="F1" s="325"/>
      <c r="G1" s="326"/>
    </row>
    <row r="2" spans="2:7" ht="16.5">
      <c r="B2" s="327" t="s">
        <v>23</v>
      </c>
      <c r="C2" s="328"/>
      <c r="D2" s="328"/>
      <c r="E2" s="328"/>
      <c r="F2" s="328"/>
      <c r="G2" s="329"/>
    </row>
    <row r="3" spans="2:7" s="179" customFormat="1" ht="12">
      <c r="B3" s="176" t="s">
        <v>24</v>
      </c>
      <c r="C3" s="177"/>
      <c r="D3" s="177" t="s">
        <v>25</v>
      </c>
      <c r="E3" s="177"/>
      <c r="F3" s="177" t="s">
        <v>26</v>
      </c>
      <c r="G3" s="178"/>
    </row>
    <row r="4" spans="2:8" ht="57" customHeight="1">
      <c r="B4" s="180"/>
      <c r="C4" s="181"/>
      <c r="D4" s="182"/>
      <c r="E4" s="181"/>
      <c r="F4" s="181"/>
      <c r="G4" s="183"/>
      <c r="H4" s="184"/>
    </row>
    <row r="5" spans="2:8" ht="13.5" customHeight="1">
      <c r="B5" s="185" t="s">
        <v>93</v>
      </c>
      <c r="C5" s="186">
        <f>VLOOKUP(B24,A35:C38,3,)*100</f>
        <v>28000</v>
      </c>
      <c r="D5" s="187" t="s">
        <v>94</v>
      </c>
      <c r="E5" s="188">
        <f>VLOOKUP(D24,A35:E38,5,)</f>
        <v>0.12</v>
      </c>
      <c r="F5" s="189" t="s">
        <v>95</v>
      </c>
      <c r="G5" s="190">
        <f>VLOOKUP(F24,A35:G38,7,)</f>
        <v>1.2</v>
      </c>
      <c r="H5" s="191"/>
    </row>
    <row r="6" spans="2:7" s="197" customFormat="1" ht="19.5" customHeight="1" thickBot="1">
      <c r="B6" s="192"/>
      <c r="C6" s="193"/>
      <c r="D6" s="193"/>
      <c r="E6" s="194" t="s">
        <v>21</v>
      </c>
      <c r="F6" s="195">
        <f>C5*E5*G5</f>
        <v>4032</v>
      </c>
      <c r="G6" s="196"/>
    </row>
    <row r="7" spans="2:7" ht="16.5">
      <c r="B7" s="327" t="s">
        <v>27</v>
      </c>
      <c r="C7" s="330"/>
      <c r="D7" s="330"/>
      <c r="E7" s="330"/>
      <c r="F7" s="330"/>
      <c r="G7" s="331"/>
    </row>
    <row r="8" spans="2:7" s="179" customFormat="1" ht="12">
      <c r="B8" s="176" t="s">
        <v>35</v>
      </c>
      <c r="C8" s="177"/>
      <c r="D8" s="177" t="s">
        <v>26</v>
      </c>
      <c r="E8" s="177"/>
      <c r="F8" s="177"/>
      <c r="G8" s="178"/>
    </row>
    <row r="9" spans="2:8" ht="57.75" customHeight="1">
      <c r="B9" s="180"/>
      <c r="C9" s="181"/>
      <c r="D9" s="198"/>
      <c r="E9" s="181"/>
      <c r="F9" s="199"/>
      <c r="G9" s="200"/>
      <c r="H9" s="201"/>
    </row>
    <row r="10" spans="2:7" ht="15.75" customHeight="1">
      <c r="B10" s="202" t="s">
        <v>4</v>
      </c>
      <c r="C10" s="203">
        <v>3120</v>
      </c>
      <c r="D10" s="189" t="s">
        <v>95</v>
      </c>
      <c r="E10" s="204">
        <f>VLOOKUP(D26,A40:E43,5,)</f>
        <v>1.15</v>
      </c>
      <c r="F10" s="181"/>
      <c r="G10" s="183"/>
    </row>
    <row r="11" spans="2:7" ht="15.75" customHeight="1">
      <c r="B11" s="202" t="s">
        <v>94</v>
      </c>
      <c r="C11" s="188">
        <f>VLOOKUP(B26,A40:E43,3,)</f>
        <v>0.114</v>
      </c>
      <c r="D11" s="205"/>
      <c r="E11" s="206"/>
      <c r="F11" s="181"/>
      <c r="G11" s="183"/>
    </row>
    <row r="12" spans="2:7" s="197" customFormat="1" ht="15.75" thickBot="1">
      <c r="B12" s="192"/>
      <c r="C12" s="193"/>
      <c r="D12" s="193"/>
      <c r="E12" s="194" t="s">
        <v>3</v>
      </c>
      <c r="F12" s="195">
        <f>C10*C11*E10</f>
        <v>409.032</v>
      </c>
      <c r="G12" s="196"/>
    </row>
    <row r="13" spans="2:7" ht="16.5">
      <c r="B13" s="207" t="s">
        <v>36</v>
      </c>
      <c r="C13" s="181"/>
      <c r="D13" s="181"/>
      <c r="E13" s="181"/>
      <c r="F13" s="181"/>
      <c r="G13" s="183"/>
    </row>
    <row r="14" spans="2:7" s="179" customFormat="1" ht="12">
      <c r="B14" s="176" t="s">
        <v>37</v>
      </c>
      <c r="C14" s="177"/>
      <c r="D14" s="177" t="s">
        <v>38</v>
      </c>
      <c r="E14" s="177"/>
      <c r="F14" s="177" t="s">
        <v>39</v>
      </c>
      <c r="G14" s="178"/>
    </row>
    <row r="15" spans="2:8" ht="55.5" customHeight="1">
      <c r="B15" s="208"/>
      <c r="C15" s="181"/>
      <c r="D15" s="209"/>
      <c r="E15" s="181"/>
      <c r="F15" s="181"/>
      <c r="G15" s="183"/>
      <c r="H15" s="210"/>
    </row>
    <row r="16" spans="2:8" ht="12">
      <c r="B16" s="185" t="s">
        <v>88</v>
      </c>
      <c r="C16" s="211">
        <f>VLOOKUP(B28,A45:G48,3,)</f>
        <v>876</v>
      </c>
      <c r="D16" s="212" t="s">
        <v>88</v>
      </c>
      <c r="E16" s="211">
        <f>VLOOKUP(D28,A45:G48,5,)</f>
        <v>5280</v>
      </c>
      <c r="F16" s="212" t="s">
        <v>88</v>
      </c>
      <c r="G16" s="213">
        <f>VLOOKUP(F28,A45:G48,7,)</f>
        <v>630</v>
      </c>
      <c r="H16" s="201"/>
    </row>
    <row r="17" spans="2:8" ht="18" customHeight="1">
      <c r="B17" s="185" t="s">
        <v>89</v>
      </c>
      <c r="C17" s="214">
        <f>'Prix des énergies'!B5</f>
        <v>0.114</v>
      </c>
      <c r="D17" s="215"/>
      <c r="E17" s="216"/>
      <c r="F17" s="215"/>
      <c r="G17" s="217"/>
      <c r="H17" s="201"/>
    </row>
    <row r="18" spans="2:7" s="222" customFormat="1" ht="25.5" customHeight="1" thickBot="1">
      <c r="B18" s="218"/>
      <c r="C18" s="219"/>
      <c r="D18" s="219"/>
      <c r="E18" s="194" t="s">
        <v>86</v>
      </c>
      <c r="F18" s="220">
        <f>(C16+E16+G16)*C17</f>
        <v>773.604</v>
      </c>
      <c r="G18" s="221"/>
    </row>
    <row r="19" spans="2:8" ht="12">
      <c r="B19" s="223"/>
      <c r="C19" s="181"/>
      <c r="D19" s="181"/>
      <c r="E19" s="181"/>
      <c r="F19" s="224"/>
      <c r="G19" s="225"/>
      <c r="H19" s="226"/>
    </row>
    <row r="20" spans="2:8" s="222" customFormat="1" ht="24" customHeight="1" thickBot="1">
      <c r="B20" s="332" t="s">
        <v>87</v>
      </c>
      <c r="C20" s="333"/>
      <c r="D20" s="333"/>
      <c r="E20" s="334">
        <f>F6+F12+F18</f>
        <v>5214.636</v>
      </c>
      <c r="F20" s="335"/>
      <c r="G20" s="227"/>
      <c r="H20" s="228"/>
    </row>
    <row r="21" spans="6:8" ht="12.75" thickTop="1">
      <c r="F21" s="229"/>
      <c r="G21" s="229"/>
      <c r="H21" s="226"/>
    </row>
    <row r="23" ht="12">
      <c r="B23" s="175" t="s">
        <v>23</v>
      </c>
    </row>
    <row r="24" spans="2:6" ht="12">
      <c r="B24" s="175">
        <v>1</v>
      </c>
      <c r="D24" s="175">
        <v>2</v>
      </c>
      <c r="F24" s="175">
        <v>2</v>
      </c>
    </row>
    <row r="25" ht="12">
      <c r="B25" s="175" t="s">
        <v>27</v>
      </c>
    </row>
    <row r="26" spans="2:6" ht="12">
      <c r="B26" s="175">
        <v>1</v>
      </c>
      <c r="D26" s="175">
        <v>1</v>
      </c>
      <c r="F26" s="175">
        <v>3</v>
      </c>
    </row>
    <row r="27" ht="12">
      <c r="B27" s="175" t="s">
        <v>36</v>
      </c>
    </row>
    <row r="28" spans="2:6" ht="12">
      <c r="B28" s="175">
        <v>1</v>
      </c>
      <c r="D28" s="175">
        <v>4</v>
      </c>
      <c r="F28" s="175">
        <v>1</v>
      </c>
    </row>
    <row r="29" ht="4.5" customHeight="1"/>
    <row r="30" ht="4.5" customHeight="1"/>
    <row r="31" ht="4.5" customHeight="1"/>
    <row r="32" ht="4.5" customHeight="1"/>
    <row r="33" ht="4.5" customHeight="1"/>
    <row r="34" ht="4.5" customHeight="1"/>
    <row r="35" spans="1:7" ht="12">
      <c r="A35" s="175">
        <v>1</v>
      </c>
      <c r="B35" s="175" t="s">
        <v>59</v>
      </c>
      <c r="C35" s="175">
        <v>280</v>
      </c>
      <c r="D35" s="175" t="s">
        <v>55</v>
      </c>
      <c r="E35" s="282">
        <f>'Prix des énergies'!B5</f>
        <v>0.114</v>
      </c>
      <c r="F35" s="175" t="s">
        <v>12</v>
      </c>
      <c r="G35" s="175">
        <v>1</v>
      </c>
    </row>
    <row r="36" spans="1:7" ht="12">
      <c r="A36" s="175">
        <v>2</v>
      </c>
      <c r="B36" s="175" t="s">
        <v>52</v>
      </c>
      <c r="C36" s="175">
        <v>200</v>
      </c>
      <c r="D36" s="175" t="s">
        <v>56</v>
      </c>
      <c r="E36" s="282">
        <f>'Prix des énergies'!B6</f>
        <v>0.12</v>
      </c>
      <c r="F36" s="175" t="s">
        <v>13</v>
      </c>
      <c r="G36" s="175">
        <v>1.2</v>
      </c>
    </row>
    <row r="37" spans="1:7" ht="12">
      <c r="A37" s="175">
        <v>3</v>
      </c>
      <c r="B37" s="175" t="s">
        <v>53</v>
      </c>
      <c r="C37" s="175">
        <v>140</v>
      </c>
      <c r="D37" s="175" t="s">
        <v>57</v>
      </c>
      <c r="E37" s="282">
        <f>'Prix des énergies'!B7</f>
        <v>0.059</v>
      </c>
      <c r="F37" s="175" t="s">
        <v>15</v>
      </c>
      <c r="G37" s="175">
        <v>1.15</v>
      </c>
    </row>
    <row r="38" spans="1:7" ht="12">
      <c r="A38" s="175">
        <v>4</v>
      </c>
      <c r="B38" s="175" t="s">
        <v>54</v>
      </c>
      <c r="C38" s="175">
        <v>100</v>
      </c>
      <c r="D38" s="175" t="s">
        <v>96</v>
      </c>
      <c r="E38" s="282">
        <f>'Prix des énergies'!B8</f>
        <v>0.086</v>
      </c>
      <c r="F38" s="175" t="s">
        <v>14</v>
      </c>
      <c r="G38" s="175">
        <v>0.85</v>
      </c>
    </row>
    <row r="40" spans="1:5" ht="12">
      <c r="A40" s="175">
        <v>1</v>
      </c>
      <c r="B40" s="175" t="s">
        <v>16</v>
      </c>
      <c r="C40" s="175">
        <f>'Prix des énergies'!B5</f>
        <v>0.114</v>
      </c>
      <c r="D40" s="175" t="s">
        <v>97</v>
      </c>
      <c r="E40" s="175">
        <v>1.15</v>
      </c>
    </row>
    <row r="41" spans="1:5" ht="12">
      <c r="A41" s="175">
        <v>2</v>
      </c>
      <c r="B41" s="175" t="s">
        <v>17</v>
      </c>
      <c r="C41" s="175">
        <f>'Prix des énergies'!B7</f>
        <v>0.059</v>
      </c>
      <c r="D41" s="175" t="s">
        <v>0</v>
      </c>
      <c r="E41" s="175">
        <v>1.1</v>
      </c>
    </row>
    <row r="42" spans="1:5" ht="12">
      <c r="A42" s="175">
        <v>3</v>
      </c>
      <c r="B42" s="175" t="s">
        <v>18</v>
      </c>
      <c r="C42" s="175">
        <f>'Prix des énergies'!B9</f>
        <v>0.162</v>
      </c>
      <c r="D42" s="175" t="s">
        <v>1</v>
      </c>
      <c r="E42" s="175">
        <v>0.9</v>
      </c>
    </row>
    <row r="43" spans="1:5" ht="12">
      <c r="A43" s="175">
        <v>4</v>
      </c>
      <c r="B43" s="175" t="s">
        <v>19</v>
      </c>
      <c r="C43" s="175">
        <f>'Prix des énergies'!B5*0.3</f>
        <v>0.0342</v>
      </c>
      <c r="D43" s="175" t="s">
        <v>2</v>
      </c>
      <c r="E43" s="175">
        <v>1</v>
      </c>
    </row>
    <row r="45" spans="1:7" ht="12">
      <c r="A45" s="175">
        <v>1</v>
      </c>
      <c r="B45" s="175" t="s">
        <v>83</v>
      </c>
      <c r="C45" s="175">
        <v>876</v>
      </c>
      <c r="D45" s="175" t="s">
        <v>6</v>
      </c>
      <c r="E45" s="175">
        <v>1200</v>
      </c>
      <c r="F45" s="175" t="s">
        <v>90</v>
      </c>
      <c r="G45" s="175">
        <v>630</v>
      </c>
    </row>
    <row r="46" spans="1:7" ht="12">
      <c r="A46" s="175">
        <v>2</v>
      </c>
      <c r="B46" s="175" t="s">
        <v>84</v>
      </c>
      <c r="C46" s="175">
        <v>671</v>
      </c>
      <c r="D46" s="175" t="s">
        <v>7</v>
      </c>
      <c r="E46" s="175">
        <v>2000</v>
      </c>
      <c r="F46" s="175" t="s">
        <v>11</v>
      </c>
      <c r="G46" s="175">
        <v>341</v>
      </c>
    </row>
    <row r="47" spans="1:7" ht="12">
      <c r="A47" s="175">
        <v>3</v>
      </c>
      <c r="B47" s="175" t="s">
        <v>85</v>
      </c>
      <c r="C47" s="175">
        <v>292</v>
      </c>
      <c r="D47" s="175" t="s">
        <v>8</v>
      </c>
      <c r="E47" s="175">
        <v>2480</v>
      </c>
      <c r="F47" s="175" t="s">
        <v>62</v>
      </c>
      <c r="G47" s="175">
        <v>105</v>
      </c>
    </row>
    <row r="48" spans="1:7" ht="12">
      <c r="A48" s="175">
        <v>4</v>
      </c>
      <c r="B48" s="175" t="s">
        <v>5</v>
      </c>
      <c r="C48" s="175">
        <v>116</v>
      </c>
      <c r="D48" s="175" t="s">
        <v>9</v>
      </c>
      <c r="E48" s="175">
        <v>5280</v>
      </c>
      <c r="F48" s="175" t="s">
        <v>10</v>
      </c>
      <c r="G48" s="175">
        <v>0</v>
      </c>
    </row>
    <row r="52" ht="12">
      <c r="B52" s="175" t="s">
        <v>63</v>
      </c>
    </row>
    <row r="53" ht="12">
      <c r="B53" s="175" t="s">
        <v>64</v>
      </c>
    </row>
    <row r="54" spans="1:2" ht="12">
      <c r="A54" s="175" t="s">
        <v>70</v>
      </c>
      <c r="B54" s="175" t="s">
        <v>65</v>
      </c>
    </row>
    <row r="55" spans="1:2" ht="12">
      <c r="A55" s="175" t="s">
        <v>71</v>
      </c>
      <c r="B55" s="175" t="s">
        <v>66</v>
      </c>
    </row>
    <row r="56" spans="1:2" ht="12">
      <c r="A56" s="175" t="s">
        <v>72</v>
      </c>
      <c r="B56" s="175" t="s">
        <v>67</v>
      </c>
    </row>
    <row r="57" spans="1:2" ht="12">
      <c r="A57" s="175" t="s">
        <v>73</v>
      </c>
      <c r="B57" s="175" t="s">
        <v>68</v>
      </c>
    </row>
    <row r="58" spans="1:2" ht="12">
      <c r="A58" s="175" t="s">
        <v>74</v>
      </c>
      <c r="B58" s="175" t="s">
        <v>69</v>
      </c>
    </row>
    <row r="60" spans="1:3" ht="12">
      <c r="A60" s="175" t="s">
        <v>75</v>
      </c>
      <c r="B60" s="175" t="s">
        <v>81</v>
      </c>
      <c r="C60" s="175">
        <f>600*4*365/1000</f>
        <v>876</v>
      </c>
    </row>
    <row r="61" spans="1:3" ht="12">
      <c r="A61" s="175" t="s">
        <v>76</v>
      </c>
      <c r="B61" s="175" t="s">
        <v>82</v>
      </c>
      <c r="C61" s="175">
        <f>460*4*365/1000</f>
        <v>671.6</v>
      </c>
    </row>
    <row r="62" spans="1:3" ht="12">
      <c r="A62" s="175" t="s">
        <v>77</v>
      </c>
      <c r="B62" s="175" t="s">
        <v>78</v>
      </c>
      <c r="C62" s="175">
        <f>200*4*365/1000</f>
        <v>292</v>
      </c>
    </row>
    <row r="63" spans="1:3" ht="12">
      <c r="A63" s="175" t="s">
        <v>79</v>
      </c>
      <c r="B63" s="175" t="s">
        <v>80</v>
      </c>
      <c r="C63" s="175">
        <f>80*4*365/1000</f>
        <v>116.8</v>
      </c>
    </row>
  </sheetData>
  <mergeCells count="5">
    <mergeCell ref="B1:G1"/>
    <mergeCell ref="B2:G2"/>
    <mergeCell ref="B7:G7"/>
    <mergeCell ref="B20:D20"/>
    <mergeCell ref="E20:F20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93"/>
  <headerFooter alignWithMargins="0">
    <oddHeader>&amp;C&amp;A</oddHeader>
    <oddFooter>&amp;CPage &amp;P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7"/>
  <sheetViews>
    <sheetView tabSelected="1" zoomScale="125" zoomScaleNormal="125" workbookViewId="0" topLeftCell="A1">
      <selection activeCell="E10" sqref="E10"/>
    </sheetView>
  </sheetViews>
  <sheetFormatPr defaultColWidth="11.00390625" defaultRowHeight="12.75"/>
  <cols>
    <col min="1" max="1" width="19.875" style="1" customWidth="1"/>
    <col min="2" max="2" width="22.375" style="1" customWidth="1"/>
    <col min="3" max="3" width="22.00390625" style="1" customWidth="1"/>
    <col min="4" max="4" width="19.125" style="1" customWidth="1"/>
    <col min="5" max="16384" width="10.75390625" style="1" customWidth="1"/>
  </cols>
  <sheetData>
    <row r="1" ht="12.75" thickBot="1"/>
    <row r="2" spans="1:4" ht="19.5" thickBot="1">
      <c r="A2" s="230" t="s">
        <v>22</v>
      </c>
      <c r="B2" s="231"/>
      <c r="C2" s="231"/>
      <c r="D2" s="232"/>
    </row>
    <row r="3" spans="1:4" ht="18.75">
      <c r="A3" s="233" t="s">
        <v>23</v>
      </c>
      <c r="B3" s="234" t="s">
        <v>44</v>
      </c>
      <c r="C3" s="234" t="s">
        <v>36</v>
      </c>
      <c r="D3" s="235" t="s">
        <v>40</v>
      </c>
    </row>
    <row r="4" spans="1:4" ht="28.5" customHeight="1">
      <c r="A4" s="236">
        <f>'Maison 1'!F6</f>
        <v>501.5</v>
      </c>
      <c r="B4" s="237">
        <f>'Maison 1'!F12</f>
        <v>96.0336</v>
      </c>
      <c r="C4" s="237">
        <f>'Maison 1'!F18</f>
        <v>150.024</v>
      </c>
      <c r="D4" s="238">
        <f>SUM(A4:C4)</f>
        <v>747.5576</v>
      </c>
    </row>
    <row r="5" spans="1:4" ht="19.5" thickBot="1">
      <c r="A5" s="239">
        <f>A4/$D4</f>
        <v>0.6708513163400386</v>
      </c>
      <c r="B5" s="240">
        <f>B4/$D4</f>
        <v>0.12846314451220883</v>
      </c>
      <c r="C5" s="240">
        <f>C4/$D4</f>
        <v>0.20068553914775264</v>
      </c>
      <c r="D5" s="241"/>
    </row>
    <row r="6" spans="1:4" s="2" customFormat="1" ht="19.5" thickBot="1">
      <c r="A6" s="3"/>
      <c r="B6" s="3"/>
      <c r="C6" s="3"/>
      <c r="D6" s="5"/>
    </row>
    <row r="7" spans="1:4" ht="19.5" thickBot="1">
      <c r="A7" s="242" t="s">
        <v>41</v>
      </c>
      <c r="B7" s="243"/>
      <c r="C7" s="243"/>
      <c r="D7" s="244"/>
    </row>
    <row r="8" spans="1:4" ht="18.75">
      <c r="A8" s="245" t="s">
        <v>23</v>
      </c>
      <c r="B8" s="246" t="s">
        <v>44</v>
      </c>
      <c r="C8" s="246" t="s">
        <v>36</v>
      </c>
      <c r="D8" s="247" t="s">
        <v>40</v>
      </c>
    </row>
    <row r="9" spans="1:4" ht="28.5" customHeight="1">
      <c r="A9" s="248">
        <f>'Maison 2'!F6</f>
        <v>1384.6</v>
      </c>
      <c r="B9" s="249">
        <f>'Maison 2'!F12</f>
        <v>106.70400000000001</v>
      </c>
      <c r="C9" s="249">
        <f>'Maison 2'!F18</f>
        <v>431.034</v>
      </c>
      <c r="D9" s="250">
        <f>SUM(A9:C9)</f>
        <v>1922.3379999999997</v>
      </c>
    </row>
    <row r="10" spans="1:6" ht="19.5" thickBot="1">
      <c r="A10" s="251">
        <f>A9/$D9</f>
        <v>0.7202687560668312</v>
      </c>
      <c r="B10" s="252">
        <f>B9/$D9</f>
        <v>0.055507408166513915</v>
      </c>
      <c r="C10" s="252">
        <f>C9/$D9</f>
        <v>0.224223835766655</v>
      </c>
      <c r="D10" s="253"/>
      <c r="F10" s="4"/>
    </row>
    <row r="11" spans="1:5" s="2" customFormat="1" ht="19.5" thickBot="1">
      <c r="A11" s="3"/>
      <c r="B11" s="3"/>
      <c r="C11" s="3"/>
      <c r="D11" s="5"/>
      <c r="E11" s="6"/>
    </row>
    <row r="12" spans="1:4" ht="19.5" thickBot="1">
      <c r="A12" s="254" t="s">
        <v>42</v>
      </c>
      <c r="B12" s="255"/>
      <c r="C12" s="255"/>
      <c r="D12" s="256"/>
    </row>
    <row r="13" spans="1:4" ht="18.75">
      <c r="A13" s="257" t="s">
        <v>23</v>
      </c>
      <c r="B13" s="258" t="s">
        <v>44</v>
      </c>
      <c r="C13" s="258" t="s">
        <v>36</v>
      </c>
      <c r="D13" s="259" t="s">
        <v>40</v>
      </c>
    </row>
    <row r="14" spans="1:4" ht="31.5" customHeight="1">
      <c r="A14" s="260">
        <f>'Maison 3'!F6</f>
        <v>2880</v>
      </c>
      <c r="B14" s="261">
        <f>'Maison 3'!F12</f>
        <v>165.672</v>
      </c>
      <c r="C14" s="261">
        <f>'Maison 3'!F18</f>
        <v>182.058</v>
      </c>
      <c r="D14" s="262">
        <f>SUM(A14:C14)</f>
        <v>3227.73</v>
      </c>
    </row>
    <row r="15" spans="1:4" ht="19.5" thickBot="1">
      <c r="A15" s="263">
        <f>A14/$D14</f>
        <v>0.8922679406270041</v>
      </c>
      <c r="B15" s="264">
        <f>B14/$D14</f>
        <v>0.05132771328456841</v>
      </c>
      <c r="C15" s="264">
        <f>C14/$D14</f>
        <v>0.05640434608842747</v>
      </c>
      <c r="D15" s="265"/>
    </row>
    <row r="16" spans="1:4" s="2" customFormat="1" ht="19.5" thickBot="1">
      <c r="A16" s="3"/>
      <c r="B16" s="3"/>
      <c r="C16" s="3"/>
      <c r="D16" s="5"/>
    </row>
    <row r="17" spans="1:5" ht="19.5" thickBot="1">
      <c r="A17" s="266" t="s">
        <v>43</v>
      </c>
      <c r="B17" s="267"/>
      <c r="C17" s="267"/>
      <c r="D17" s="268"/>
      <c r="E17" s="1" t="s">
        <v>51</v>
      </c>
    </row>
    <row r="18" spans="1:4" ht="18.75">
      <c r="A18" s="269" t="s">
        <v>23</v>
      </c>
      <c r="B18" s="270" t="s">
        <v>44</v>
      </c>
      <c r="C18" s="270" t="s">
        <v>36</v>
      </c>
      <c r="D18" s="271" t="s">
        <v>40</v>
      </c>
    </row>
    <row r="19" spans="1:4" ht="34.5" customHeight="1">
      <c r="A19" s="272">
        <f>'Maison 4'!F6</f>
        <v>4032</v>
      </c>
      <c r="B19" s="273">
        <f>'Maison 4'!F12</f>
        <v>409.032</v>
      </c>
      <c r="C19" s="273">
        <f>'Maison 4'!F18</f>
        <v>773.604</v>
      </c>
      <c r="D19" s="274">
        <f>SUM(A19:C19)</f>
        <v>5214.636</v>
      </c>
    </row>
    <row r="20" spans="1:4" ht="22.5" customHeight="1" thickBot="1">
      <c r="A20" s="275">
        <f>A19/$D19</f>
        <v>0.77320833131977</v>
      </c>
      <c r="B20" s="276">
        <f>B19/$D19</f>
        <v>0.07843922375406451</v>
      </c>
      <c r="C20" s="276">
        <f>C19/$D19</f>
        <v>0.1483524449261655</v>
      </c>
      <c r="D20" s="277"/>
    </row>
    <row r="52" ht="12">
      <c r="A52" s="1" t="s">
        <v>45</v>
      </c>
    </row>
    <row r="53" spans="1:2" ht="12">
      <c r="A53" s="1" t="s">
        <v>46</v>
      </c>
      <c r="B53" s="1">
        <v>0.11</v>
      </c>
    </row>
    <row r="54" spans="1:2" ht="12">
      <c r="A54" s="1" t="s">
        <v>47</v>
      </c>
      <c r="B54" s="1">
        <v>0.05</v>
      </c>
    </row>
    <row r="55" spans="1:2" ht="12">
      <c r="A55" s="1" t="s">
        <v>48</v>
      </c>
      <c r="B55" s="1">
        <v>0.058</v>
      </c>
    </row>
    <row r="56" spans="1:2" ht="12">
      <c r="A56" s="1" t="s">
        <v>49</v>
      </c>
      <c r="B56" s="1">
        <v>0.103</v>
      </c>
    </row>
    <row r="57" spans="1:2" ht="12">
      <c r="A57" s="1" t="s">
        <v>50</v>
      </c>
      <c r="B57" s="1">
        <v>0.137</v>
      </c>
    </row>
  </sheetData>
  <printOptions gridLines="1"/>
  <pageMargins left="0.75" right="0.75" top="1" bottom="1" header="0.4921259845" footer="0.4921259845"/>
  <pageSetup fitToHeight="1" fitToWidth="1" orientation="landscape" paperSize="9" scale="6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63"/>
  <sheetViews>
    <sheetView showGridLines="0" workbookViewId="0" topLeftCell="F1">
      <selection activeCell="O15" sqref="O15"/>
    </sheetView>
  </sheetViews>
  <sheetFormatPr defaultColWidth="11.00390625" defaultRowHeight="12.75"/>
  <cols>
    <col min="1" max="1" width="3.75390625" style="50" customWidth="1"/>
    <col min="2" max="2" width="19.25390625" style="50" customWidth="1"/>
    <col min="3" max="3" width="10.375" style="50" customWidth="1"/>
    <col min="4" max="4" width="18.125" style="50" customWidth="1"/>
    <col min="5" max="5" width="9.125" style="50" customWidth="1"/>
    <col min="6" max="6" width="18.875" style="50" customWidth="1"/>
    <col min="7" max="7" width="8.625" style="50" customWidth="1"/>
    <col min="8" max="8" width="15.375" style="50" customWidth="1"/>
    <col min="9" max="9" width="12.75390625" style="50" customWidth="1"/>
    <col min="10" max="10" width="13.625" style="50" customWidth="1"/>
    <col min="11" max="11" width="19.125" style="50" customWidth="1"/>
    <col min="12" max="12" width="15.875" style="50" customWidth="1"/>
    <col min="13" max="13" width="18.625" style="50" customWidth="1"/>
    <col min="14" max="14" width="18.25390625" style="50" customWidth="1"/>
    <col min="15" max="15" width="21.625" style="50" customWidth="1"/>
    <col min="16" max="16384" width="10.75390625" style="50" customWidth="1"/>
  </cols>
  <sheetData>
    <row r="1" spans="2:16" ht="22.5" thickBot="1" thickTop="1">
      <c r="B1" s="291" t="s">
        <v>33</v>
      </c>
      <c r="C1" s="292"/>
      <c r="D1" s="292"/>
      <c r="E1" s="292"/>
      <c r="F1" s="292"/>
      <c r="G1" s="293"/>
      <c r="H1" s="336" t="s">
        <v>29</v>
      </c>
      <c r="I1" s="337"/>
      <c r="J1" s="338"/>
      <c r="K1" s="291" t="s">
        <v>34</v>
      </c>
      <c r="L1" s="292"/>
      <c r="M1" s="292"/>
      <c r="N1" s="292"/>
      <c r="O1" s="292"/>
      <c r="P1" s="293"/>
    </row>
    <row r="2" spans="2:16" ht="16.5">
      <c r="B2" s="288" t="s">
        <v>23</v>
      </c>
      <c r="C2" s="289"/>
      <c r="D2" s="289"/>
      <c r="E2" s="289"/>
      <c r="F2" s="289"/>
      <c r="G2" s="290"/>
      <c r="H2" s="283" t="s">
        <v>31</v>
      </c>
      <c r="I2" s="283" t="s">
        <v>32</v>
      </c>
      <c r="J2" s="283" t="s">
        <v>30</v>
      </c>
      <c r="K2" s="288" t="s">
        <v>23</v>
      </c>
      <c r="L2" s="289"/>
      <c r="M2" s="289"/>
      <c r="N2" s="289"/>
      <c r="O2" s="289"/>
      <c r="P2" s="290"/>
    </row>
    <row r="3" spans="2:16" s="51" customFormat="1" ht="12.75">
      <c r="B3" s="7" t="s">
        <v>24</v>
      </c>
      <c r="C3" s="8"/>
      <c r="D3" s="8" t="s">
        <v>25</v>
      </c>
      <c r="E3" s="8"/>
      <c r="F3" s="8" t="s">
        <v>26</v>
      </c>
      <c r="G3" s="9"/>
      <c r="H3" s="284">
        <f>O6</f>
        <v>3830.3999999999996</v>
      </c>
      <c r="I3" s="284">
        <f>F6</f>
        <v>2713.2</v>
      </c>
      <c r="J3" s="285">
        <f>H3-I3</f>
        <v>1117.1999999999998</v>
      </c>
      <c r="K3" s="7" t="s">
        <v>24</v>
      </c>
      <c r="L3" s="8"/>
      <c r="M3" s="8" t="s">
        <v>25</v>
      </c>
      <c r="N3" s="8"/>
      <c r="O3" s="8" t="s">
        <v>26</v>
      </c>
      <c r="P3" s="9"/>
    </row>
    <row r="4" spans="2:16" ht="66" customHeight="1">
      <c r="B4" s="10"/>
      <c r="C4" s="11"/>
      <c r="D4" s="12"/>
      <c r="E4" s="11"/>
      <c r="F4" s="11"/>
      <c r="G4" s="13"/>
      <c r="H4" s="55"/>
      <c r="K4" s="10"/>
      <c r="L4" s="11"/>
      <c r="M4" s="12"/>
      <c r="N4" s="11"/>
      <c r="O4" s="11"/>
      <c r="P4" s="13"/>
    </row>
    <row r="5" spans="2:16" ht="12">
      <c r="B5" s="14" t="s">
        <v>93</v>
      </c>
      <c r="C5" s="30">
        <f>VLOOKUP(B24,A35:C38,3,)*100</f>
        <v>28000</v>
      </c>
      <c r="D5" s="16" t="s">
        <v>94</v>
      </c>
      <c r="E5" s="54">
        <f>VLOOKUP(D24,A35:E38,5,)</f>
        <v>0.114</v>
      </c>
      <c r="F5" s="17" t="s">
        <v>95</v>
      </c>
      <c r="G5" s="18">
        <f>VLOOKUP(F24,A35:G38,7,)</f>
        <v>0.85</v>
      </c>
      <c r="H5" s="56"/>
      <c r="K5" s="14" t="s">
        <v>93</v>
      </c>
      <c r="L5" s="30">
        <f>VLOOKUP(K24,J35:L38,3,)*100</f>
        <v>28000</v>
      </c>
      <c r="M5" s="16" t="s">
        <v>94</v>
      </c>
      <c r="N5" s="54">
        <f>VLOOKUP(M24,J35:N38,5,)</f>
        <v>0.114</v>
      </c>
      <c r="O5" s="17" t="s">
        <v>95</v>
      </c>
      <c r="P5" s="18">
        <f>VLOOKUP(O24,J35:P38,7,)</f>
        <v>1.2</v>
      </c>
    </row>
    <row r="6" spans="2:16" s="52" customFormat="1" ht="15.75" thickBot="1">
      <c r="B6" s="41"/>
      <c r="C6" s="42"/>
      <c r="D6" s="42"/>
      <c r="E6" s="43" t="s">
        <v>21</v>
      </c>
      <c r="F6" s="48">
        <f>C5*E5*G5</f>
        <v>2713.2</v>
      </c>
      <c r="G6" s="45"/>
      <c r="K6" s="41"/>
      <c r="L6" s="42"/>
      <c r="M6" s="42"/>
      <c r="N6" s="43" t="s">
        <v>21</v>
      </c>
      <c r="O6" s="48">
        <f>L5*N5*P5</f>
        <v>3830.3999999999996</v>
      </c>
      <c r="P6" s="45"/>
    </row>
    <row r="7" spans="2:16" ht="16.5">
      <c r="B7" s="288" t="s">
        <v>27</v>
      </c>
      <c r="C7" s="294"/>
      <c r="D7" s="294"/>
      <c r="E7" s="294"/>
      <c r="F7" s="294"/>
      <c r="G7" s="295"/>
      <c r="H7" s="283" t="s">
        <v>31</v>
      </c>
      <c r="I7" s="283" t="s">
        <v>32</v>
      </c>
      <c r="J7" s="283" t="s">
        <v>30</v>
      </c>
      <c r="K7" s="288" t="s">
        <v>27</v>
      </c>
      <c r="L7" s="294"/>
      <c r="M7" s="294"/>
      <c r="N7" s="294"/>
      <c r="O7" s="294"/>
      <c r="P7" s="295"/>
    </row>
    <row r="8" spans="2:16" s="51" customFormat="1" ht="12.75">
      <c r="B8" s="7" t="s">
        <v>35</v>
      </c>
      <c r="C8" s="8"/>
      <c r="D8" s="8" t="s">
        <v>26</v>
      </c>
      <c r="E8" s="8"/>
      <c r="F8" s="8"/>
      <c r="G8" s="9"/>
      <c r="H8" s="284">
        <f>O12</f>
        <v>409.032</v>
      </c>
      <c r="I8" s="284">
        <f>F12</f>
        <v>96.0336</v>
      </c>
      <c r="J8" s="285">
        <f>H8-I8</f>
        <v>312.99839999999995</v>
      </c>
      <c r="K8" s="7" t="s">
        <v>35</v>
      </c>
      <c r="L8" s="8"/>
      <c r="M8" s="8" t="s">
        <v>26</v>
      </c>
      <c r="N8" s="8"/>
      <c r="O8" s="8"/>
      <c r="P8" s="9"/>
    </row>
    <row r="9" spans="2:16" ht="63.75" customHeight="1">
      <c r="B9" s="10"/>
      <c r="C9" s="11"/>
      <c r="D9" s="19"/>
      <c r="E9" s="11"/>
      <c r="F9" s="20"/>
      <c r="G9" s="21"/>
      <c r="H9" s="57"/>
      <c r="K9" s="10"/>
      <c r="L9" s="11"/>
      <c r="M9" s="19"/>
      <c r="N9" s="11"/>
      <c r="O9" s="20"/>
      <c r="P9" s="21"/>
    </row>
    <row r="10" spans="2:16" ht="12">
      <c r="B10" s="22" t="s">
        <v>4</v>
      </c>
      <c r="C10" s="30">
        <v>3120</v>
      </c>
      <c r="D10" s="17" t="s">
        <v>95</v>
      </c>
      <c r="E10" s="24">
        <f>VLOOKUP(D26,A40:E43,5,)</f>
        <v>0.9</v>
      </c>
      <c r="F10" s="11"/>
      <c r="G10" s="13"/>
      <c r="K10" s="22" t="s">
        <v>4</v>
      </c>
      <c r="L10" s="30">
        <v>3120</v>
      </c>
      <c r="M10" s="17" t="s">
        <v>95</v>
      </c>
      <c r="N10" s="24">
        <f>VLOOKUP(M26,J40:N43,5,)</f>
        <v>1.15</v>
      </c>
      <c r="O10" s="11"/>
      <c r="P10" s="13"/>
    </row>
    <row r="11" spans="2:16" ht="12">
      <c r="B11" s="22" t="s">
        <v>94</v>
      </c>
      <c r="C11" s="54">
        <f>VLOOKUP(B26,A40:E43,3,)</f>
        <v>0.0342</v>
      </c>
      <c r="D11" s="25"/>
      <c r="E11" s="26"/>
      <c r="F11" s="11"/>
      <c r="G11" s="13"/>
      <c r="K11" s="22" t="s">
        <v>94</v>
      </c>
      <c r="L11" s="54">
        <f>VLOOKUP(K26,J40:N43,3,)</f>
        <v>0.114</v>
      </c>
      <c r="M11" s="25"/>
      <c r="N11" s="26"/>
      <c r="O11" s="11"/>
      <c r="P11" s="13"/>
    </row>
    <row r="12" spans="2:16" s="52" customFormat="1" ht="15.75" thickBot="1">
      <c r="B12" s="41"/>
      <c r="C12" s="42"/>
      <c r="D12" s="42"/>
      <c r="E12" s="43" t="s">
        <v>3</v>
      </c>
      <c r="F12" s="48">
        <f>C10*C11*E10</f>
        <v>96.0336</v>
      </c>
      <c r="G12" s="45"/>
      <c r="K12" s="41"/>
      <c r="L12" s="42"/>
      <c r="M12" s="42"/>
      <c r="N12" s="43" t="s">
        <v>3</v>
      </c>
      <c r="O12" s="48">
        <f>L10*L11*N10</f>
        <v>409.032</v>
      </c>
      <c r="P12" s="45"/>
    </row>
    <row r="13" spans="2:16" ht="16.5">
      <c r="B13" s="27" t="s">
        <v>36</v>
      </c>
      <c r="C13" s="11"/>
      <c r="D13" s="11"/>
      <c r="E13" s="11"/>
      <c r="F13" s="11"/>
      <c r="G13" s="13"/>
      <c r="H13" s="283" t="s">
        <v>31</v>
      </c>
      <c r="I13" s="283" t="s">
        <v>32</v>
      </c>
      <c r="J13" s="283" t="s">
        <v>30</v>
      </c>
      <c r="K13" s="27" t="s">
        <v>36</v>
      </c>
      <c r="L13" s="11"/>
      <c r="M13" s="11"/>
      <c r="N13" s="11"/>
      <c r="O13" s="11"/>
      <c r="P13" s="13"/>
    </row>
    <row r="14" spans="2:16" s="51" customFormat="1" ht="12.75">
      <c r="B14" s="7" t="s">
        <v>37</v>
      </c>
      <c r="C14" s="8"/>
      <c r="D14" s="8" t="s">
        <v>38</v>
      </c>
      <c r="E14" s="8"/>
      <c r="F14" s="8" t="s">
        <v>39</v>
      </c>
      <c r="G14" s="9"/>
      <c r="H14" s="284">
        <f>O18</f>
        <v>221.844</v>
      </c>
      <c r="I14" s="284">
        <f>F18</f>
        <v>150.024</v>
      </c>
      <c r="J14" s="285">
        <f>H14-I14</f>
        <v>71.82</v>
      </c>
      <c r="K14" s="7" t="s">
        <v>37</v>
      </c>
      <c r="L14" s="8"/>
      <c r="M14" s="8" t="s">
        <v>38</v>
      </c>
      <c r="N14" s="8"/>
      <c r="O14" s="8" t="s">
        <v>39</v>
      </c>
      <c r="P14" s="9"/>
    </row>
    <row r="15" spans="2:16" ht="63" customHeight="1">
      <c r="B15" s="28"/>
      <c r="C15" s="11"/>
      <c r="D15" s="29"/>
      <c r="E15" s="11"/>
      <c r="F15" s="11"/>
      <c r="G15" s="13"/>
      <c r="H15" s="58"/>
      <c r="K15" s="28"/>
      <c r="L15" s="11"/>
      <c r="M15" s="29"/>
      <c r="N15" s="11"/>
      <c r="O15" s="11"/>
      <c r="P15" s="13"/>
    </row>
    <row r="16" spans="2:16" ht="12">
      <c r="B16" s="14" t="s">
        <v>88</v>
      </c>
      <c r="C16" s="30">
        <f>VLOOKUP(B28,A45:G48,3,)</f>
        <v>116</v>
      </c>
      <c r="D16" s="31" t="s">
        <v>88</v>
      </c>
      <c r="E16" s="30">
        <f>VLOOKUP(D28,A45:G48,5,)</f>
        <v>1200</v>
      </c>
      <c r="F16" s="31" t="s">
        <v>88</v>
      </c>
      <c r="G16" s="32">
        <f>VLOOKUP(F28,A45:G48,7,)</f>
        <v>0</v>
      </c>
      <c r="H16" s="57"/>
      <c r="K16" s="14" t="s">
        <v>88</v>
      </c>
      <c r="L16" s="30">
        <f>VLOOKUP(K28,J45:P48,3,)</f>
        <v>116</v>
      </c>
      <c r="M16" s="31" t="s">
        <v>88</v>
      </c>
      <c r="N16" s="30">
        <f>VLOOKUP(M28,J45:P48,5,)</f>
        <v>1200</v>
      </c>
      <c r="O16" s="31" t="s">
        <v>88</v>
      </c>
      <c r="P16" s="32">
        <f>VLOOKUP(O28,J45:P48,7,)</f>
        <v>630</v>
      </c>
    </row>
    <row r="17" spans="2:16" ht="12">
      <c r="B17" s="14" t="s">
        <v>89</v>
      </c>
      <c r="C17" s="33">
        <f>'Prix des énergies'!B5</f>
        <v>0.114</v>
      </c>
      <c r="D17" s="34"/>
      <c r="E17" s="35"/>
      <c r="F17" s="34"/>
      <c r="G17" s="36"/>
      <c r="H17" s="57"/>
      <c r="K17" s="14" t="s">
        <v>89</v>
      </c>
      <c r="L17" s="33">
        <f>'Prix des énergies'!B5</f>
        <v>0.114</v>
      </c>
      <c r="M17" s="34"/>
      <c r="N17" s="35"/>
      <c r="O17" s="34"/>
      <c r="P17" s="36"/>
    </row>
    <row r="18" spans="2:16" s="53" customFormat="1" ht="15.75" thickBot="1">
      <c r="B18" s="46"/>
      <c r="C18" s="47"/>
      <c r="D18" s="47"/>
      <c r="E18" s="43" t="s">
        <v>86</v>
      </c>
      <c r="F18" s="48">
        <f>(C16+E16+G16)*C17</f>
        <v>150.024</v>
      </c>
      <c r="G18" s="49"/>
      <c r="K18" s="46"/>
      <c r="L18" s="47"/>
      <c r="M18" s="47"/>
      <c r="N18" s="43" t="s">
        <v>86</v>
      </c>
      <c r="O18" s="48">
        <f>(L16+N16+P16)*L17</f>
        <v>221.844</v>
      </c>
      <c r="P18" s="49"/>
    </row>
    <row r="19" spans="2:16" ht="12">
      <c r="B19" s="37"/>
      <c r="C19" s="11"/>
      <c r="D19" s="11"/>
      <c r="E19" s="11"/>
      <c r="F19" s="38"/>
      <c r="G19" s="39"/>
      <c r="H19" s="59"/>
      <c r="K19" s="37"/>
      <c r="L19" s="11"/>
      <c r="M19" s="11"/>
      <c r="N19" s="11"/>
      <c r="O19" s="38"/>
      <c r="P19" s="39"/>
    </row>
    <row r="20" spans="2:16" s="53" customFormat="1" ht="21.75" thickBot="1">
      <c r="B20" s="296" t="s">
        <v>87</v>
      </c>
      <c r="C20" s="297"/>
      <c r="D20" s="297"/>
      <c r="E20" s="298">
        <f>F6+F12+F18</f>
        <v>2959.2576</v>
      </c>
      <c r="F20" s="299"/>
      <c r="G20" s="40"/>
      <c r="H20" s="60"/>
      <c r="K20" s="296" t="s">
        <v>87</v>
      </c>
      <c r="L20" s="297"/>
      <c r="M20" s="297"/>
      <c r="N20" s="298">
        <f>O6+O12+O18</f>
        <v>4461.276</v>
      </c>
      <c r="O20" s="299"/>
      <c r="P20" s="40"/>
    </row>
    <row r="21" spans="6:16" ht="12.75" thickTop="1">
      <c r="F21" s="61"/>
      <c r="G21" s="61"/>
      <c r="H21" s="59"/>
      <c r="O21" s="61"/>
      <c r="P21" s="61"/>
    </row>
    <row r="23" spans="2:11" ht="12">
      <c r="B23" s="50" t="s">
        <v>23</v>
      </c>
      <c r="K23" s="50" t="s">
        <v>23</v>
      </c>
    </row>
    <row r="24" spans="2:15" ht="12">
      <c r="B24" s="50">
        <v>1</v>
      </c>
      <c r="D24" s="50">
        <v>1</v>
      </c>
      <c r="F24" s="50">
        <v>4</v>
      </c>
      <c r="K24" s="50">
        <v>1</v>
      </c>
      <c r="M24" s="50">
        <v>1</v>
      </c>
      <c r="O24" s="50">
        <v>2</v>
      </c>
    </row>
    <row r="25" spans="2:11" ht="12">
      <c r="B25" s="50" t="s">
        <v>27</v>
      </c>
      <c r="K25" s="50" t="s">
        <v>27</v>
      </c>
    </row>
    <row r="26" spans="2:15" ht="12">
      <c r="B26" s="50">
        <v>4</v>
      </c>
      <c r="D26" s="50">
        <v>3</v>
      </c>
      <c r="F26" s="50">
        <v>3</v>
      </c>
      <c r="K26" s="50">
        <v>1</v>
      </c>
      <c r="M26" s="50">
        <v>1</v>
      </c>
      <c r="O26" s="50">
        <v>3</v>
      </c>
    </row>
    <row r="27" spans="2:11" ht="12">
      <c r="B27" s="50" t="s">
        <v>36</v>
      </c>
      <c r="K27" s="50" t="s">
        <v>36</v>
      </c>
    </row>
    <row r="28" spans="2:15" ht="12">
      <c r="B28" s="50">
        <v>4</v>
      </c>
      <c r="D28" s="50">
        <v>1</v>
      </c>
      <c r="F28" s="50">
        <v>4</v>
      </c>
      <c r="K28" s="50">
        <v>4</v>
      </c>
      <c r="M28" s="50">
        <v>1</v>
      </c>
      <c r="O28" s="50">
        <v>1</v>
      </c>
    </row>
    <row r="35" spans="1:16" ht="12">
      <c r="A35" s="50">
        <v>1</v>
      </c>
      <c r="B35" s="50" t="s">
        <v>58</v>
      </c>
      <c r="C35" s="50">
        <v>280</v>
      </c>
      <c r="D35" s="50" t="s">
        <v>55</v>
      </c>
      <c r="E35" s="62">
        <f>'Prix des énergies'!B5</f>
        <v>0.114</v>
      </c>
      <c r="F35" s="50" t="s">
        <v>12</v>
      </c>
      <c r="G35" s="50">
        <v>1</v>
      </c>
      <c r="J35" s="50">
        <v>1</v>
      </c>
      <c r="K35" s="50" t="s">
        <v>58</v>
      </c>
      <c r="L35" s="50">
        <v>280</v>
      </c>
      <c r="M35" s="50" t="s">
        <v>55</v>
      </c>
      <c r="N35" s="62">
        <f>'Prix des énergies'!B5</f>
        <v>0.114</v>
      </c>
      <c r="O35" s="50" t="s">
        <v>12</v>
      </c>
      <c r="P35" s="50">
        <v>1</v>
      </c>
    </row>
    <row r="36" spans="1:16" ht="12">
      <c r="A36" s="50">
        <v>2</v>
      </c>
      <c r="B36" s="50" t="s">
        <v>52</v>
      </c>
      <c r="C36" s="50">
        <v>200</v>
      </c>
      <c r="D36" s="50" t="s">
        <v>56</v>
      </c>
      <c r="E36" s="62">
        <f>'Prix des énergies'!B6</f>
        <v>0.12</v>
      </c>
      <c r="F36" s="50" t="s">
        <v>13</v>
      </c>
      <c r="G36" s="50">
        <v>1.2</v>
      </c>
      <c r="J36" s="50">
        <v>2</v>
      </c>
      <c r="K36" s="50" t="s">
        <v>52</v>
      </c>
      <c r="L36" s="50">
        <v>200</v>
      </c>
      <c r="M36" s="50" t="s">
        <v>56</v>
      </c>
      <c r="N36" s="62">
        <f>'Prix des énergies'!B6</f>
        <v>0.12</v>
      </c>
      <c r="O36" s="50" t="s">
        <v>13</v>
      </c>
      <c r="P36" s="50">
        <v>1.2</v>
      </c>
    </row>
    <row r="37" spans="1:16" ht="12">
      <c r="A37" s="50">
        <v>3</v>
      </c>
      <c r="B37" s="50" t="s">
        <v>53</v>
      </c>
      <c r="C37" s="50">
        <v>140</v>
      </c>
      <c r="D37" s="50" t="s">
        <v>57</v>
      </c>
      <c r="E37" s="62">
        <f>'Prix des énergies'!B7</f>
        <v>0.059</v>
      </c>
      <c r="F37" s="50" t="s">
        <v>15</v>
      </c>
      <c r="G37" s="50">
        <v>1.15</v>
      </c>
      <c r="J37" s="50">
        <v>3</v>
      </c>
      <c r="K37" s="50" t="s">
        <v>53</v>
      </c>
      <c r="L37" s="50">
        <v>140</v>
      </c>
      <c r="M37" s="50" t="s">
        <v>57</v>
      </c>
      <c r="N37" s="62">
        <f>'Prix des énergies'!B7</f>
        <v>0.059</v>
      </c>
      <c r="O37" s="50" t="s">
        <v>15</v>
      </c>
      <c r="P37" s="50">
        <v>1.15</v>
      </c>
    </row>
    <row r="38" spans="1:16" ht="12">
      <c r="A38" s="50">
        <v>4</v>
      </c>
      <c r="B38" s="50" t="s">
        <v>54</v>
      </c>
      <c r="C38" s="50">
        <v>100</v>
      </c>
      <c r="D38" s="50" t="s">
        <v>96</v>
      </c>
      <c r="E38" s="62">
        <f>'Prix des énergies'!B8</f>
        <v>0.086</v>
      </c>
      <c r="F38" s="50" t="s">
        <v>14</v>
      </c>
      <c r="G38" s="50">
        <v>0.85</v>
      </c>
      <c r="J38" s="50">
        <v>4</v>
      </c>
      <c r="K38" s="50" t="s">
        <v>54</v>
      </c>
      <c r="L38" s="50">
        <v>100</v>
      </c>
      <c r="M38" s="50" t="s">
        <v>96</v>
      </c>
      <c r="N38" s="62">
        <f>'Prix des énergies'!B8</f>
        <v>0.086</v>
      </c>
      <c r="O38" s="50" t="s">
        <v>14</v>
      </c>
      <c r="P38" s="50">
        <v>0.85</v>
      </c>
    </row>
    <row r="40" spans="1:14" ht="12">
      <c r="A40" s="50">
        <v>1</v>
      </c>
      <c r="B40" s="50" t="s">
        <v>16</v>
      </c>
      <c r="C40" s="50">
        <f>'Prix des énergies'!B5</f>
        <v>0.114</v>
      </c>
      <c r="D40" s="50" t="s">
        <v>97</v>
      </c>
      <c r="E40" s="50">
        <v>1.15</v>
      </c>
      <c r="J40" s="50">
        <v>1</v>
      </c>
      <c r="K40" s="50" t="s">
        <v>16</v>
      </c>
      <c r="L40" s="50">
        <f>'Prix des énergies'!B5</f>
        <v>0.114</v>
      </c>
      <c r="M40" s="50" t="s">
        <v>97</v>
      </c>
      <c r="N40" s="50">
        <v>1.15</v>
      </c>
    </row>
    <row r="41" spans="1:14" ht="12">
      <c r="A41" s="50">
        <v>2</v>
      </c>
      <c r="B41" s="50" t="s">
        <v>17</v>
      </c>
      <c r="C41" s="50">
        <f>'Prix des énergies'!B7</f>
        <v>0.059</v>
      </c>
      <c r="D41" s="50" t="s">
        <v>0</v>
      </c>
      <c r="E41" s="50">
        <v>1.1</v>
      </c>
      <c r="J41" s="50">
        <v>2</v>
      </c>
      <c r="K41" s="50" t="s">
        <v>17</v>
      </c>
      <c r="L41" s="50">
        <f>'Prix des énergies'!B7</f>
        <v>0.059</v>
      </c>
      <c r="M41" s="50" t="s">
        <v>0</v>
      </c>
      <c r="N41" s="50">
        <v>1.1</v>
      </c>
    </row>
    <row r="42" spans="1:14" ht="12">
      <c r="A42" s="50">
        <v>3</v>
      </c>
      <c r="B42" s="50" t="s">
        <v>18</v>
      </c>
      <c r="C42" s="50">
        <f>'Prix des énergies'!B9</f>
        <v>0.162</v>
      </c>
      <c r="D42" s="50" t="s">
        <v>1</v>
      </c>
      <c r="E42" s="50">
        <v>0.9</v>
      </c>
      <c r="J42" s="50">
        <v>3</v>
      </c>
      <c r="K42" s="50" t="s">
        <v>18</v>
      </c>
      <c r="L42" s="50">
        <f>'Prix des énergies'!B9</f>
        <v>0.162</v>
      </c>
      <c r="M42" s="50" t="s">
        <v>1</v>
      </c>
      <c r="N42" s="50">
        <v>0.9</v>
      </c>
    </row>
    <row r="43" spans="1:14" ht="12">
      <c r="A43" s="50">
        <v>4</v>
      </c>
      <c r="B43" s="50" t="s">
        <v>19</v>
      </c>
      <c r="C43" s="50">
        <f>'Prix des énergies'!B5*0.3</f>
        <v>0.0342</v>
      </c>
      <c r="D43" s="50" t="s">
        <v>2</v>
      </c>
      <c r="E43" s="50">
        <v>1</v>
      </c>
      <c r="J43" s="50">
        <v>4</v>
      </c>
      <c r="K43" s="50" t="s">
        <v>19</v>
      </c>
      <c r="L43" s="50">
        <f>'Prix des énergies'!B5*0.3</f>
        <v>0.0342</v>
      </c>
      <c r="M43" s="50" t="s">
        <v>2</v>
      </c>
      <c r="N43" s="50">
        <v>1</v>
      </c>
    </row>
    <row r="45" spans="1:16" ht="12">
      <c r="A45" s="50">
        <v>1</v>
      </c>
      <c r="B45" s="50" t="s">
        <v>83</v>
      </c>
      <c r="C45" s="50">
        <v>876</v>
      </c>
      <c r="D45" s="50" t="s">
        <v>6</v>
      </c>
      <c r="E45" s="50">
        <v>1200</v>
      </c>
      <c r="F45" s="50" t="s">
        <v>90</v>
      </c>
      <c r="G45" s="50">
        <v>630</v>
      </c>
      <c r="J45" s="50">
        <v>1</v>
      </c>
      <c r="K45" s="50" t="s">
        <v>83</v>
      </c>
      <c r="L45" s="50">
        <v>876</v>
      </c>
      <c r="M45" s="50" t="s">
        <v>6</v>
      </c>
      <c r="N45" s="50">
        <v>1200</v>
      </c>
      <c r="O45" s="50" t="s">
        <v>90</v>
      </c>
      <c r="P45" s="50">
        <v>630</v>
      </c>
    </row>
    <row r="46" spans="1:16" ht="12">
      <c r="A46" s="50">
        <v>2</v>
      </c>
      <c r="B46" s="50" t="s">
        <v>84</v>
      </c>
      <c r="C46" s="50">
        <v>671</v>
      </c>
      <c r="D46" s="50" t="s">
        <v>7</v>
      </c>
      <c r="E46" s="50">
        <v>2000</v>
      </c>
      <c r="F46" s="50" t="s">
        <v>11</v>
      </c>
      <c r="G46" s="50">
        <v>341</v>
      </c>
      <c r="J46" s="50">
        <v>2</v>
      </c>
      <c r="K46" s="50" t="s">
        <v>84</v>
      </c>
      <c r="L46" s="50">
        <v>671</v>
      </c>
      <c r="M46" s="50" t="s">
        <v>7</v>
      </c>
      <c r="N46" s="50">
        <v>2000</v>
      </c>
      <c r="O46" s="50" t="s">
        <v>11</v>
      </c>
      <c r="P46" s="50">
        <v>341</v>
      </c>
    </row>
    <row r="47" spans="1:16" ht="12">
      <c r="A47" s="50">
        <v>3</v>
      </c>
      <c r="B47" s="50" t="s">
        <v>85</v>
      </c>
      <c r="C47" s="50">
        <v>292</v>
      </c>
      <c r="D47" s="50" t="s">
        <v>8</v>
      </c>
      <c r="E47" s="50">
        <v>2480</v>
      </c>
      <c r="F47" s="50" t="s">
        <v>62</v>
      </c>
      <c r="G47" s="50">
        <v>105</v>
      </c>
      <c r="J47" s="50">
        <v>3</v>
      </c>
      <c r="K47" s="50" t="s">
        <v>85</v>
      </c>
      <c r="L47" s="50">
        <v>292</v>
      </c>
      <c r="M47" s="50" t="s">
        <v>8</v>
      </c>
      <c r="N47" s="50">
        <v>2480</v>
      </c>
      <c r="O47" s="50" t="s">
        <v>62</v>
      </c>
      <c r="P47" s="50">
        <v>105</v>
      </c>
    </row>
    <row r="48" spans="1:16" ht="12">
      <c r="A48" s="50">
        <v>4</v>
      </c>
      <c r="B48" s="50" t="s">
        <v>5</v>
      </c>
      <c r="C48" s="50">
        <v>116</v>
      </c>
      <c r="D48" s="50" t="s">
        <v>9</v>
      </c>
      <c r="E48" s="50">
        <v>5280</v>
      </c>
      <c r="F48" s="50" t="s">
        <v>10</v>
      </c>
      <c r="G48" s="50">
        <v>0</v>
      </c>
      <c r="J48" s="50">
        <v>4</v>
      </c>
      <c r="K48" s="50" t="s">
        <v>5</v>
      </c>
      <c r="L48" s="50">
        <v>116</v>
      </c>
      <c r="M48" s="50" t="s">
        <v>9</v>
      </c>
      <c r="N48" s="50">
        <v>5280</v>
      </c>
      <c r="O48" s="50" t="s">
        <v>10</v>
      </c>
      <c r="P48" s="50">
        <v>0</v>
      </c>
    </row>
    <row r="52" spans="2:11" ht="12">
      <c r="B52" s="50" t="s">
        <v>63</v>
      </c>
      <c r="K52" s="50" t="s">
        <v>63</v>
      </c>
    </row>
    <row r="53" spans="2:11" ht="12">
      <c r="B53" s="50" t="s">
        <v>64</v>
      </c>
      <c r="K53" s="50" t="s">
        <v>64</v>
      </c>
    </row>
    <row r="54" spans="1:11" ht="12">
      <c r="A54" s="50" t="s">
        <v>70</v>
      </c>
      <c r="B54" s="50" t="s">
        <v>65</v>
      </c>
      <c r="K54" s="50" t="s">
        <v>65</v>
      </c>
    </row>
    <row r="55" spans="1:11" ht="12">
      <c r="A55" s="50" t="s">
        <v>71</v>
      </c>
      <c r="B55" s="50" t="s">
        <v>66</v>
      </c>
      <c r="K55" s="50" t="s">
        <v>66</v>
      </c>
    </row>
    <row r="56" spans="1:11" ht="12">
      <c r="A56" s="50" t="s">
        <v>72</v>
      </c>
      <c r="B56" s="50" t="s">
        <v>67</v>
      </c>
      <c r="K56" s="50" t="s">
        <v>67</v>
      </c>
    </row>
    <row r="57" spans="1:11" ht="12">
      <c r="A57" s="50" t="s">
        <v>73</v>
      </c>
      <c r="B57" s="50" t="s">
        <v>68</v>
      </c>
      <c r="K57" s="50" t="s">
        <v>68</v>
      </c>
    </row>
    <row r="58" spans="1:11" ht="12">
      <c r="A58" s="50" t="s">
        <v>74</v>
      </c>
      <c r="B58" s="50" t="s">
        <v>69</v>
      </c>
      <c r="K58" s="50" t="s">
        <v>69</v>
      </c>
    </row>
    <row r="60" spans="1:12" ht="12">
      <c r="A60" s="50" t="s">
        <v>75</v>
      </c>
      <c r="B60" s="50" t="s">
        <v>81</v>
      </c>
      <c r="C60" s="50">
        <f>600*4*365/1000</f>
        <v>876</v>
      </c>
      <c r="K60" s="50" t="s">
        <v>81</v>
      </c>
      <c r="L60" s="50">
        <f>600*4*365/1000</f>
        <v>876</v>
      </c>
    </row>
    <row r="61" spans="1:12" ht="12">
      <c r="A61" s="50" t="s">
        <v>76</v>
      </c>
      <c r="B61" s="50" t="s">
        <v>82</v>
      </c>
      <c r="C61" s="50">
        <f>460*4*365/1000</f>
        <v>671.6</v>
      </c>
      <c r="K61" s="50" t="s">
        <v>82</v>
      </c>
      <c r="L61" s="50">
        <f>460*4*365/1000</f>
        <v>671.6</v>
      </c>
    </row>
    <row r="62" spans="1:12" ht="12">
      <c r="A62" s="50" t="s">
        <v>77</v>
      </c>
      <c r="B62" s="50" t="s">
        <v>78</v>
      </c>
      <c r="C62" s="50">
        <f>200*4*365/1000</f>
        <v>292</v>
      </c>
      <c r="K62" s="50" t="s">
        <v>78</v>
      </c>
      <c r="L62" s="50">
        <f>200*4*365/1000</f>
        <v>292</v>
      </c>
    </row>
    <row r="63" spans="1:12" ht="12">
      <c r="A63" s="50" t="s">
        <v>79</v>
      </c>
      <c r="B63" s="50" t="s">
        <v>80</v>
      </c>
      <c r="C63" s="50">
        <f>80*4*365/1000</f>
        <v>116.8</v>
      </c>
      <c r="K63" s="50" t="s">
        <v>80</v>
      </c>
      <c r="L63" s="50">
        <f>80*4*365/1000</f>
        <v>116.8</v>
      </c>
    </row>
  </sheetData>
  <mergeCells count="11">
    <mergeCell ref="H1:J1"/>
    <mergeCell ref="B1:G1"/>
    <mergeCell ref="B2:G2"/>
    <mergeCell ref="B7:G7"/>
    <mergeCell ref="B20:D20"/>
    <mergeCell ref="E20:F20"/>
    <mergeCell ref="K1:P1"/>
    <mergeCell ref="K2:P2"/>
    <mergeCell ref="K7:P7"/>
    <mergeCell ref="K20:M20"/>
    <mergeCell ref="N20:O20"/>
  </mergeCells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Franck Dimitropoulos</cp:lastModifiedBy>
  <cp:lastPrinted>2007-01-24T19:31:00Z</cp:lastPrinted>
  <dcterms:created xsi:type="dcterms:W3CDTF">2008-03-05T13:35:50Z</dcterms:created>
  <dcterms:modified xsi:type="dcterms:W3CDTF">2010-03-02T13:06:47Z</dcterms:modified>
  <cp:category/>
  <cp:version/>
  <cp:contentType/>
  <cp:contentStatus/>
</cp:coreProperties>
</file>