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88" yWindow="-12" windowWidth="9636" windowHeight="11760" tabRatio="785"/>
  </bookViews>
  <sheets>
    <sheet name="COORDONNEES" sheetId="22" r:id="rId1"/>
    <sheet name="QUESTIONNAIRE THERMIQUE" sheetId="9" r:id="rId2"/>
    <sheet name="QUESTIONNAIRE AUTONOMIE" sheetId="23" r:id="rId3"/>
    <sheet name="PLAN FINANCEMENT" sheetId="26" r:id="rId4"/>
    <sheet name="DOCS RECUS" sheetId="20" r:id="rId5"/>
    <sheet name="VISITE CONFORMITE" sheetId="21" r:id="rId6"/>
    <sheet name="DONNEES (2)" sheetId="27" r:id="rId7"/>
  </sheets>
  <definedNames>
    <definedName name="_xlnm._FilterDatabase" localSheetId="0" hidden="1">COORDONNEES!#REF!</definedName>
    <definedName name="_xlnm._FilterDatabase" localSheetId="1" hidden="1">'QUESTIONNAIRE THERMIQUE'!$I$19:$I$21</definedName>
    <definedName name="_xlnm.Criteria" localSheetId="0">COORDONNEES!#REF!</definedName>
    <definedName name="_xlnm.Criteria" localSheetId="1">'QUESTIONNAIRE THERMIQUE'!$I$19:$I$21</definedName>
    <definedName name="Modeste" localSheetId="3">'PLAN FINANCEMENT'!$N$48:$N$50</definedName>
    <definedName name="Modeste">#REF!</definedName>
    <definedName name="_xlnm.Print_Area" localSheetId="0">COORDONNEES!$A$1:$H$57</definedName>
    <definedName name="_xlnm.Print_Area" localSheetId="4">'DOCS RECUS'!$B$1:$F$62</definedName>
    <definedName name="_xlnm.Print_Area" localSheetId="3">'PLAN FINANCEMENT'!$A$1:$K$76</definedName>
    <definedName name="_xlnm.Print_Area" localSheetId="2">'QUESTIONNAIRE AUTONOMIE'!$A$1:$G$138</definedName>
    <definedName name="_xlnm.Print_Area" localSheetId="1">'QUESTIONNAIRE THERMIQUE'!$A$1:$H$65</definedName>
    <definedName name="_xlnm.Print_Area" localSheetId="5">'VISITE CONFORMITE'!$B$1:$F$49</definedName>
  </definedNames>
  <calcPr calcId="145621"/>
</workbook>
</file>

<file path=xl/calcChain.xml><?xml version="1.0" encoding="utf-8"?>
<calcChain xmlns="http://schemas.openxmlformats.org/spreadsheetml/2006/main">
  <c r="N2" i="27" l="1"/>
  <c r="P2" i="27"/>
  <c r="C12" i="20"/>
  <c r="C11" i="20"/>
  <c r="H20" i="22"/>
  <c r="O2" i="27" s="1"/>
  <c r="E20" i="22"/>
  <c r="Q2" i="27" s="1"/>
  <c r="ES2" i="27" l="1"/>
  <c r="ER2" i="27"/>
  <c r="EQ2" i="27"/>
  <c r="EP2" i="27"/>
  <c r="EO2" i="27"/>
  <c r="EN2" i="27"/>
  <c r="EM2" i="27"/>
  <c r="EL2" i="27"/>
  <c r="EK2" i="27"/>
  <c r="EJ2" i="27"/>
  <c r="EI2" i="27"/>
  <c r="EH2" i="27"/>
  <c r="EG2" i="27"/>
  <c r="EF2" i="27"/>
  <c r="EE2" i="27"/>
  <c r="ED2" i="27"/>
  <c r="EC2" i="27"/>
  <c r="EB2" i="27"/>
  <c r="EA2" i="27"/>
  <c r="DZ2" i="27"/>
  <c r="DY2" i="27"/>
  <c r="DX2" i="27"/>
  <c r="DW2" i="27"/>
  <c r="DV2" i="27"/>
  <c r="DU2" i="27"/>
  <c r="DT2" i="27"/>
  <c r="DS2" i="27"/>
  <c r="DR2" i="27"/>
  <c r="DQ2" i="27"/>
  <c r="DP2" i="27"/>
  <c r="DO2" i="27"/>
  <c r="DN2" i="27"/>
  <c r="DM2" i="27"/>
  <c r="DL2" i="27"/>
  <c r="DK2" i="27"/>
  <c r="DJ2" i="27"/>
  <c r="DI2" i="27"/>
  <c r="DH2" i="27"/>
  <c r="DG2" i="27"/>
  <c r="DF2" i="27"/>
  <c r="DE2" i="27"/>
  <c r="DD2" i="27"/>
  <c r="DC2" i="27"/>
  <c r="DB2" i="27"/>
  <c r="DA2" i="27"/>
  <c r="CZ2" i="27"/>
  <c r="CY2" i="27"/>
  <c r="CX2" i="27"/>
  <c r="CW2" i="27"/>
  <c r="CV2" i="27"/>
  <c r="CU2" i="27"/>
  <c r="CS2" i="27"/>
  <c r="CR2" i="27"/>
  <c r="CQ2" i="27"/>
  <c r="CP2" i="27"/>
  <c r="CO2" i="27"/>
  <c r="CN2" i="27"/>
  <c r="CM2" i="27"/>
  <c r="CL2" i="27"/>
  <c r="CK2" i="27"/>
  <c r="CJ2" i="27"/>
  <c r="CI2" i="27"/>
  <c r="CH2" i="27"/>
  <c r="CG2" i="27"/>
  <c r="CF2" i="27"/>
  <c r="CE2" i="27"/>
  <c r="CD2" i="27"/>
  <c r="CC2" i="27"/>
  <c r="CB2" i="27"/>
  <c r="CA2" i="27"/>
  <c r="BZ2" i="27"/>
  <c r="BY2" i="27"/>
  <c r="BX2" i="27"/>
  <c r="BW2" i="27"/>
  <c r="BV2" i="27"/>
  <c r="BU2" i="27"/>
  <c r="BT2" i="27"/>
  <c r="BS2" i="27"/>
  <c r="BR2" i="27"/>
  <c r="BQ2" i="27"/>
  <c r="BP2" i="27"/>
  <c r="BO2" i="27"/>
  <c r="BN2" i="27"/>
  <c r="BM2" i="27"/>
  <c r="BL2" i="27"/>
  <c r="BK2" i="27"/>
  <c r="BJ2" i="27"/>
  <c r="BI2" i="27"/>
  <c r="BH2" i="27"/>
  <c r="BG2" i="27"/>
  <c r="BF2" i="27"/>
  <c r="BE2" i="27"/>
  <c r="BD2" i="27"/>
  <c r="BC2" i="27"/>
  <c r="BB2" i="27"/>
  <c r="BA2" i="27"/>
  <c r="AZ2" i="27"/>
  <c r="AY2" i="27"/>
  <c r="AX2" i="27"/>
  <c r="AW2" i="27"/>
  <c r="AV2" i="27"/>
  <c r="AU2" i="27"/>
  <c r="AT2" i="27"/>
  <c r="AS2" i="27"/>
  <c r="AR2" i="27"/>
  <c r="AQ2" i="27"/>
  <c r="AP2" i="27"/>
  <c r="AO2" i="27"/>
  <c r="AN2" i="27"/>
  <c r="AM2" i="27"/>
  <c r="AL2" i="27"/>
  <c r="AK2" i="27"/>
  <c r="AJ2" i="27"/>
  <c r="AI2" i="27"/>
  <c r="AH2" i="27"/>
  <c r="AG2" i="27"/>
  <c r="AF2" i="27"/>
  <c r="AE2" i="27"/>
  <c r="AD2" i="27"/>
  <c r="AC2" i="27"/>
  <c r="AB2" i="27"/>
  <c r="AA2" i="27"/>
  <c r="Z2" i="27"/>
  <c r="Y2" i="27" l="1"/>
  <c r="X2" i="27"/>
  <c r="W2" i="27"/>
  <c r="V2" i="27"/>
  <c r="U2" i="27"/>
  <c r="T2" i="27"/>
  <c r="S2" i="27"/>
  <c r="R2" i="27"/>
  <c r="M2" i="27" l="1"/>
  <c r="L2" i="27"/>
  <c r="K2" i="27"/>
  <c r="J2" i="27"/>
  <c r="I2" i="27"/>
  <c r="H2" i="27"/>
  <c r="G2" i="27"/>
  <c r="F2" i="27"/>
  <c r="E2" i="27"/>
  <c r="D2" i="27"/>
  <c r="C2" i="27"/>
  <c r="B2" i="27"/>
  <c r="A2" i="27" l="1"/>
  <c r="AA31" i="26" l="1"/>
  <c r="AB31" i="26"/>
  <c r="H7" i="26"/>
  <c r="H5" i="26" l="1"/>
  <c r="J51" i="26" l="1"/>
  <c r="R42" i="26"/>
  <c r="Q42" i="26"/>
  <c r="R38" i="26"/>
  <c r="Q38" i="26"/>
  <c r="J64" i="26" l="1"/>
  <c r="G46" i="26"/>
  <c r="B27" i="26"/>
  <c r="G48" i="26"/>
  <c r="G47" i="26"/>
  <c r="G49" i="26"/>
  <c r="D42" i="21" l="1"/>
  <c r="D39" i="21"/>
  <c r="D30" i="21"/>
  <c r="D33" i="21"/>
  <c r="D36" i="21"/>
  <c r="C28" i="21"/>
  <c r="C43" i="21"/>
  <c r="C42" i="21"/>
  <c r="C40" i="21"/>
  <c r="C39" i="21"/>
  <c r="C37" i="21"/>
  <c r="C36" i="21"/>
  <c r="C34" i="21"/>
  <c r="C33" i="21"/>
  <c r="C31" i="21"/>
  <c r="C30" i="21"/>
  <c r="F57" i="20"/>
  <c r="D57" i="20"/>
  <c r="F53" i="20"/>
  <c r="F54" i="20"/>
  <c r="D55" i="20"/>
  <c r="D56" i="20"/>
  <c r="D54" i="20"/>
  <c r="D49" i="20"/>
  <c r="D50" i="20"/>
  <c r="D51" i="20"/>
  <c r="D52" i="20"/>
  <c r="D48" i="20"/>
  <c r="C9" i="21"/>
  <c r="E8" i="21"/>
  <c r="C8" i="21"/>
  <c r="F11" i="21"/>
  <c r="C7" i="21"/>
  <c r="C6" i="21"/>
  <c r="E4" i="21"/>
  <c r="C4" i="21"/>
  <c r="D4" i="20"/>
  <c r="C6" i="20"/>
  <c r="F6" i="20"/>
  <c r="C9" i="20"/>
  <c r="C8" i="20"/>
  <c r="C7" i="20"/>
  <c r="C8" i="26"/>
  <c r="C7" i="26"/>
  <c r="D5" i="26"/>
  <c r="C5" i="26"/>
  <c r="C12" i="21"/>
  <c r="R11" i="26"/>
  <c r="W11" i="26"/>
  <c r="AB11" i="26"/>
  <c r="I15" i="26"/>
  <c r="N15" i="26"/>
  <c r="O15" i="26"/>
  <c r="P15" i="26"/>
  <c r="Q15" i="26"/>
  <c r="R15" i="26"/>
  <c r="S15" i="26"/>
  <c r="U15" i="26"/>
  <c r="V15" i="26"/>
  <c r="W15" i="26"/>
  <c r="Y15" i="26"/>
  <c r="Z15" i="26"/>
  <c r="AA15" i="26"/>
  <c r="AB15" i="26"/>
  <c r="I16" i="26"/>
  <c r="N16" i="26"/>
  <c r="O16" i="26"/>
  <c r="P16" i="26"/>
  <c r="Q16" i="26"/>
  <c r="R16" i="26"/>
  <c r="S16" i="26"/>
  <c r="U16" i="26"/>
  <c r="V16" i="26"/>
  <c r="W16" i="26"/>
  <c r="Y16" i="26"/>
  <c r="Z16" i="26"/>
  <c r="AA16" i="26"/>
  <c r="AB16" i="26"/>
  <c r="I17" i="26"/>
  <c r="N17" i="26"/>
  <c r="O17" i="26"/>
  <c r="P17" i="26"/>
  <c r="Q17" i="26"/>
  <c r="R17" i="26"/>
  <c r="S17" i="26"/>
  <c r="U17" i="26"/>
  <c r="V17" i="26"/>
  <c r="W17" i="26"/>
  <c r="Y17" i="26"/>
  <c r="Z17" i="26"/>
  <c r="AA17" i="26"/>
  <c r="AB17" i="26"/>
  <c r="I18" i="26"/>
  <c r="E33" i="26" s="1"/>
  <c r="N18" i="26"/>
  <c r="O18" i="26"/>
  <c r="P18" i="26"/>
  <c r="Q18" i="26"/>
  <c r="R18" i="26"/>
  <c r="S18" i="26"/>
  <c r="U18" i="26"/>
  <c r="V18" i="26"/>
  <c r="W18" i="26"/>
  <c r="Y18" i="26"/>
  <c r="Z18" i="26"/>
  <c r="AA18" i="26"/>
  <c r="AB18" i="26"/>
  <c r="I19" i="26"/>
  <c r="E34" i="26" s="1"/>
  <c r="N19" i="26"/>
  <c r="O19" i="26"/>
  <c r="P19" i="26"/>
  <c r="Q19" i="26"/>
  <c r="R19" i="26"/>
  <c r="S19" i="26"/>
  <c r="U19" i="26"/>
  <c r="V19" i="26"/>
  <c r="W19" i="26"/>
  <c r="Y19" i="26"/>
  <c r="Z19" i="26"/>
  <c r="AA19" i="26"/>
  <c r="AB19" i="26"/>
  <c r="I20" i="26"/>
  <c r="E35" i="26" s="1"/>
  <c r="N20" i="26"/>
  <c r="O20" i="26"/>
  <c r="P20" i="26"/>
  <c r="Q20" i="26"/>
  <c r="R20" i="26"/>
  <c r="S20" i="26"/>
  <c r="U20" i="26"/>
  <c r="V20" i="26"/>
  <c r="W20" i="26"/>
  <c r="Y20" i="26"/>
  <c r="Z20" i="26"/>
  <c r="AA20" i="26"/>
  <c r="AB20" i="26"/>
  <c r="I21" i="26"/>
  <c r="N21" i="26"/>
  <c r="O21" i="26"/>
  <c r="P21" i="26"/>
  <c r="Q21" i="26"/>
  <c r="R21" i="26"/>
  <c r="S21" i="26"/>
  <c r="Y21" i="26"/>
  <c r="Z21" i="26"/>
  <c r="AA21" i="26"/>
  <c r="AB21" i="26"/>
  <c r="I22" i="26"/>
  <c r="N22" i="26"/>
  <c r="O22" i="26"/>
  <c r="P22" i="26"/>
  <c r="Q22" i="26"/>
  <c r="R22" i="26"/>
  <c r="S22" i="26"/>
  <c r="U22" i="26"/>
  <c r="V22" i="26"/>
  <c r="W22" i="26"/>
  <c r="Y22" i="26"/>
  <c r="Z22" i="26"/>
  <c r="AA22" i="26"/>
  <c r="AB22" i="26"/>
  <c r="G25" i="26"/>
  <c r="H52" i="26" s="1"/>
  <c r="H25" i="26"/>
  <c r="J25" i="26"/>
  <c r="Q29" i="26"/>
  <c r="Q30" i="26" s="1"/>
  <c r="S29" i="26"/>
  <c r="S30" i="26" s="1"/>
  <c r="H30" i="26"/>
  <c r="P11" i="26" s="1"/>
  <c r="J30" i="26"/>
  <c r="G31" i="26"/>
  <c r="H31" i="26"/>
  <c r="P32" i="26"/>
  <c r="P33" i="26" s="1"/>
  <c r="Q32" i="26"/>
  <c r="Q33" i="26" s="1"/>
  <c r="R32" i="26"/>
  <c r="R33" i="26" s="1"/>
  <c r="S32" i="26"/>
  <c r="S33" i="26" s="1"/>
  <c r="G33" i="26"/>
  <c r="N35" i="26"/>
  <c r="O35" i="26"/>
  <c r="P35" i="26"/>
  <c r="Q35" i="26"/>
  <c r="R35" i="26"/>
  <c r="H36" i="26"/>
  <c r="W31" i="26" s="1"/>
  <c r="G38" i="26"/>
  <c r="B30" i="26"/>
  <c r="E30" i="26"/>
  <c r="J40" i="26"/>
  <c r="B31" i="26"/>
  <c r="E31" i="26"/>
  <c r="H41" i="26"/>
  <c r="J41" i="26"/>
  <c r="B32" i="26"/>
  <c r="J42" i="26"/>
  <c r="Q43" i="26"/>
  <c r="Q45" i="26" s="1"/>
  <c r="B33" i="26"/>
  <c r="H43" i="26"/>
  <c r="J43" i="26"/>
  <c r="B34" i="26"/>
  <c r="G44" i="26"/>
  <c r="J44" i="26" s="1"/>
  <c r="B35" i="26"/>
  <c r="N45" i="26"/>
  <c r="O45" i="26"/>
  <c r="P45" i="26"/>
  <c r="R45" i="26"/>
  <c r="J31" i="26" s="1"/>
  <c r="J48" i="26"/>
  <c r="B38" i="26"/>
  <c r="B45" i="26"/>
  <c r="I69" i="26"/>
  <c r="J36" i="26"/>
  <c r="J35" i="26" s="1"/>
  <c r="B49" i="26" s="1"/>
  <c r="E49" i="26" s="1"/>
  <c r="E50" i="26" s="1"/>
  <c r="V31" i="26"/>
  <c r="D59" i="23"/>
  <c r="G59" i="23"/>
  <c r="C59" i="23"/>
  <c r="F60" i="23"/>
  <c r="C60" i="23"/>
  <c r="B4" i="23"/>
  <c r="D12" i="9"/>
  <c r="F10" i="23"/>
  <c r="C10" i="23"/>
  <c r="C12" i="23"/>
  <c r="C9" i="23"/>
  <c r="C8" i="23"/>
  <c r="F7" i="23"/>
  <c r="C7" i="23"/>
  <c r="F6" i="23"/>
  <c r="C6" i="23"/>
  <c r="F4" i="23"/>
  <c r="C4" i="23"/>
  <c r="C4" i="20"/>
  <c r="C5" i="20"/>
  <c r="F20" i="20"/>
  <c r="F48" i="20"/>
  <c r="F49" i="20"/>
  <c r="F50" i="20"/>
  <c r="F51" i="20"/>
  <c r="F52" i="20"/>
  <c r="F55" i="20"/>
  <c r="F56" i="20"/>
  <c r="F2" i="9"/>
  <c r="C5" i="9"/>
  <c r="D5" i="9"/>
  <c r="D6" i="9"/>
  <c r="D7" i="9"/>
  <c r="D8" i="9"/>
  <c r="C9" i="9"/>
  <c r="D9" i="9"/>
  <c r="D10" i="9"/>
  <c r="D11" i="9"/>
  <c r="D14" i="9"/>
  <c r="C63" i="9"/>
  <c r="C64" i="9" s="1"/>
  <c r="G31" i="22"/>
  <c r="C58" i="23"/>
  <c r="G33" i="22"/>
  <c r="F58" i="23" s="1"/>
  <c r="G44" i="22"/>
  <c r="G45" i="22"/>
  <c r="B42" i="26"/>
  <c r="Q39" i="26"/>
  <c r="S35" i="26"/>
  <c r="S45" i="26" s="1"/>
  <c r="N32" i="26"/>
  <c r="F10" i="20"/>
  <c r="F11" i="20"/>
  <c r="C11" i="21" l="1"/>
  <c r="J46" i="26"/>
  <c r="J49" i="26"/>
  <c r="Y25" i="26"/>
  <c r="J66" i="26"/>
  <c r="I67" i="26" s="1"/>
  <c r="E42" i="26"/>
  <c r="E43" i="26" s="1"/>
  <c r="E38" i="26"/>
  <c r="E39" i="26" s="1"/>
  <c r="R29" i="26"/>
  <c r="R30" i="26" s="1"/>
  <c r="O32" i="26"/>
  <c r="P29" i="26"/>
  <c r="P30" i="26" s="1"/>
  <c r="U31" i="26"/>
  <c r="U25" i="26"/>
  <c r="U35" i="26" s="1"/>
  <c r="J29" i="26"/>
  <c r="AB25" i="26"/>
  <c r="AB29" i="26" s="1"/>
  <c r="Z25" i="26"/>
  <c r="W25" i="26"/>
  <c r="W35" i="26" s="1"/>
  <c r="R25" i="26"/>
  <c r="R43" i="26" s="1"/>
  <c r="N25" i="26"/>
  <c r="S25" i="26"/>
  <c r="AA25" i="26"/>
  <c r="AA29" i="26" s="1"/>
  <c r="Q25" i="26"/>
  <c r="AB34" i="26" s="1"/>
  <c r="AB35" i="26" s="1"/>
  <c r="I25" i="26"/>
  <c r="P25" i="26"/>
  <c r="O25" i="26"/>
  <c r="V25" i="26"/>
  <c r="V35" i="26" s="1"/>
  <c r="R39" i="26"/>
  <c r="E32" i="26"/>
  <c r="E36" i="26" s="1"/>
  <c r="F7" i="20"/>
  <c r="F12" i="21"/>
  <c r="E40" i="26" l="1"/>
  <c r="E45" i="26"/>
  <c r="E46" i="26" s="1"/>
  <c r="E47" i="26" l="1"/>
</calcChain>
</file>

<file path=xl/comments1.xml><?xml version="1.0" encoding="utf-8"?>
<comments xmlns="http://schemas.openxmlformats.org/spreadsheetml/2006/main">
  <authors>
    <author>Auteur</author>
  </authors>
  <commentList>
    <comment ref="J47" authorId="0">
      <text>
        <r>
          <rPr>
            <b/>
            <sz val="9"/>
            <color indexed="81"/>
            <rFont val="Tahoma"/>
            <family val="2"/>
          </rPr>
          <t>2500 €
ou 4000 €
ou 9000 €
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<sst xmlns="http://schemas.openxmlformats.org/spreadsheetml/2006/main" count="1408" uniqueCount="884">
  <si>
    <t>âge installation</t>
  </si>
  <si>
    <t>Ouvrants</t>
  </si>
  <si>
    <t>entrées d'air dans fenêtres ?</t>
  </si>
  <si>
    <t>Présence d’un programmateur ?</t>
  </si>
  <si>
    <t>puissance souscrite : 3 / 6 / 9 kW</t>
  </si>
  <si>
    <t>Ventilation</t>
  </si>
  <si>
    <t>si gaz, chaudière dans logement / ailleurs (vb) ?</t>
  </si>
  <si>
    <t>consommation électricité  / mois</t>
  </si>
  <si>
    <t>Robinets thermostatiques sur les radiateurs ?</t>
  </si>
  <si>
    <t>% du logement couvert par ce dispositif</t>
  </si>
  <si>
    <t>si oui ballon intégré d’accumulation ?</t>
  </si>
  <si>
    <t xml:space="preserve">maison </t>
  </si>
  <si>
    <t>appartement</t>
  </si>
  <si>
    <t>oui</t>
  </si>
  <si>
    <t>non</t>
  </si>
  <si>
    <t>vide sanitaire</t>
  </si>
  <si>
    <t>local non chauffé</t>
  </si>
  <si>
    <t xml:space="preserve">Isolation du sol ? </t>
  </si>
  <si>
    <t>briques</t>
  </si>
  <si>
    <t>parpaings</t>
  </si>
  <si>
    <t>ossature bois</t>
  </si>
  <si>
    <t>mâchefer</t>
  </si>
  <si>
    <t>panneaux sandwich</t>
  </si>
  <si>
    <t>gaz</t>
  </si>
  <si>
    <t>électricité</t>
  </si>
  <si>
    <t>fioul</t>
  </si>
  <si>
    <t>bois</t>
  </si>
  <si>
    <t>microgénération</t>
  </si>
  <si>
    <t>programmateur</t>
  </si>
  <si>
    <t>régulateur / thermostat</t>
  </si>
  <si>
    <t>convecteurs</t>
  </si>
  <si>
    <t>panneaux rayonnants</t>
  </si>
  <si>
    <t>caloporteurs</t>
  </si>
  <si>
    <t>simple / double tarif : heures creuses ?</t>
  </si>
  <si>
    <t>horizontal</t>
  </si>
  <si>
    <t>vertical</t>
  </si>
  <si>
    <t>simple ou double vitrage</t>
  </si>
  <si>
    <t>âge fenêtres</t>
  </si>
  <si>
    <t>chalet</t>
  </si>
  <si>
    <t>heures creuses</t>
  </si>
  <si>
    <t>simple tarif</t>
  </si>
  <si>
    <t>mitoyen au dessus / en dessous / à côté ?</t>
  </si>
  <si>
    <t>coordonnées mail</t>
  </si>
  <si>
    <t>autre</t>
  </si>
  <si>
    <t>date de visite logement</t>
  </si>
  <si>
    <t>oui   50 %</t>
  </si>
  <si>
    <t>oui   25 %</t>
  </si>
  <si>
    <t>mixte</t>
  </si>
  <si>
    <t>survitrage</t>
  </si>
  <si>
    <t>rampants habités</t>
  </si>
  <si>
    <t>âge de l'installation</t>
  </si>
  <si>
    <t>insert fermé</t>
  </si>
  <si>
    <t>nature :</t>
  </si>
  <si>
    <t>Coordonnées tél</t>
  </si>
  <si>
    <t>Surface totale habitable (m²)</t>
  </si>
  <si>
    <t>parpaings + vide d'air + cc briques</t>
  </si>
  <si>
    <t>briques + vide d'air + cc briques</t>
  </si>
  <si>
    <t>Second système de chauffage ?</t>
  </si>
  <si>
    <t>Eau chaude fournie par chauffage ?</t>
  </si>
  <si>
    <t>Naturelle / mécanique</t>
  </si>
  <si>
    <t>Coordonnées</t>
  </si>
  <si>
    <t>Nom propriétaire</t>
  </si>
  <si>
    <t>année de construction</t>
  </si>
  <si>
    <t>nombre de niveaux habitables chauffés</t>
  </si>
  <si>
    <t>si non : ballon position horizontale / verticale ?</t>
  </si>
  <si>
    <t>pompe à chaleur</t>
  </si>
  <si>
    <t>propriétaire avec usufruit</t>
  </si>
  <si>
    <t>cas particulier précisions :</t>
  </si>
  <si>
    <t>locataire</t>
  </si>
  <si>
    <t>combles / rampants … ?</t>
  </si>
  <si>
    <t>nature et épaisseur isolation ?</t>
  </si>
  <si>
    <t>forme du logement</t>
  </si>
  <si>
    <t>compact</t>
  </si>
  <si>
    <t>allongé</t>
  </si>
  <si>
    <t>développé</t>
  </si>
  <si>
    <t>soufflant électrique</t>
  </si>
  <si>
    <t>30 mn</t>
  </si>
  <si>
    <t>5 mln</t>
  </si>
  <si>
    <t>15 mn</t>
  </si>
  <si>
    <t>1 h</t>
  </si>
  <si>
    <t>2 h</t>
  </si>
  <si>
    <t>si non, quel type ?</t>
  </si>
  <si>
    <t>ballon simple</t>
  </si>
  <si>
    <t>capacité</t>
  </si>
  <si>
    <t>100 l</t>
  </si>
  <si>
    <t>200 l</t>
  </si>
  <si>
    <t>300 l</t>
  </si>
  <si>
    <t>chauffe eau</t>
  </si>
  <si>
    <t>Nombre de pièces</t>
  </si>
  <si>
    <t>Adresse</t>
  </si>
  <si>
    <t>chauffage avant achat :</t>
  </si>
  <si>
    <t>Consommation chauffage / mois en €</t>
  </si>
  <si>
    <t>Le Logement</t>
  </si>
  <si>
    <t>comment nous avez-vous connu ?</t>
  </si>
  <si>
    <t>amis, famille, voisins</t>
  </si>
  <si>
    <t>caisse retraite</t>
  </si>
  <si>
    <t>assistante sociale</t>
  </si>
  <si>
    <t>toiture fuyarde ?</t>
  </si>
  <si>
    <t>température la journée :</t>
  </si>
  <si>
    <t>température le soir / matin :</t>
  </si>
  <si>
    <t>température la nuit :</t>
  </si>
  <si>
    <t>VB / VH chaudière ou ventouse ?</t>
  </si>
  <si>
    <t>Toiture à pentes /  terrasse ?</t>
  </si>
  <si>
    <t>Emplacement du programmateur ?</t>
  </si>
  <si>
    <t>-</t>
  </si>
  <si>
    <t>idéal</t>
  </si>
  <si>
    <t>inadéquat</t>
  </si>
  <si>
    <t>E C S</t>
  </si>
  <si>
    <t>Mode  de  Chauffage</t>
  </si>
  <si>
    <t>PTZ Accession</t>
  </si>
  <si>
    <t>PTZ travaux</t>
  </si>
  <si>
    <t>nbre d'occupants permanents</t>
  </si>
  <si>
    <t>Travaux</t>
  </si>
  <si>
    <t>fiche remplie par :</t>
  </si>
  <si>
    <t>Si appartement, quel étage ?</t>
  </si>
  <si>
    <t>dossier suivi par :</t>
  </si>
  <si>
    <t>Quartier</t>
  </si>
  <si>
    <t>CP / Ville</t>
  </si>
  <si>
    <t>détails :</t>
  </si>
  <si>
    <t>Commentaires</t>
  </si>
  <si>
    <r>
      <t xml:space="preserve">Système de chauffage : </t>
    </r>
    <r>
      <rPr>
        <sz val="10"/>
        <rFont val="Arial"/>
        <family val="2"/>
      </rPr>
      <t xml:space="preserve">gaz / electricité / fioul... </t>
    </r>
    <r>
      <rPr>
        <b/>
        <sz val="10"/>
        <rFont val="Arial"/>
        <family val="2"/>
      </rPr>
      <t xml:space="preserve">   </t>
    </r>
  </si>
  <si>
    <r>
      <t xml:space="preserve">Si gaz : </t>
    </r>
    <r>
      <rPr>
        <sz val="10"/>
        <rFont val="Arial"/>
        <family val="2"/>
      </rPr>
      <t>condensation , B. température, classique …</t>
    </r>
  </si>
  <si>
    <r>
      <t>Type émetteur :</t>
    </r>
    <r>
      <rPr>
        <sz val="10"/>
        <rFont val="Arial"/>
        <family val="2"/>
      </rPr>
      <t xml:space="preserve"> radiateur HT / BT ? Fonte / acier ?</t>
    </r>
  </si>
  <si>
    <r>
      <t>nbre occupants ponctuels</t>
    </r>
    <r>
      <rPr>
        <sz val="10"/>
        <rFont val="Arial"/>
        <family val="2"/>
      </rPr>
      <t xml:space="preserve"> (soir / week end)</t>
    </r>
  </si>
  <si>
    <r>
      <t>Si Electricité :</t>
    </r>
    <r>
      <rPr>
        <sz val="10"/>
        <rFont val="Arial"/>
        <family val="2"/>
      </rPr>
      <t xml:space="preserve"> convecteurs ... ?</t>
    </r>
  </si>
  <si>
    <r>
      <t>mitoyenne ?</t>
    </r>
    <r>
      <rPr>
        <sz val="10"/>
        <rFont val="Arial"/>
        <family val="2"/>
      </rPr>
      <t xml:space="preserve"> sur 1 ou plusieurs côtés ?</t>
    </r>
  </si>
  <si>
    <t>Occ.</t>
  </si>
  <si>
    <t>Autre :</t>
  </si>
  <si>
    <t>Prêt ou subvention Caf :</t>
  </si>
  <si>
    <t>Apport personnel :</t>
  </si>
  <si>
    <t>Eco PTZ :</t>
  </si>
  <si>
    <t>Crédit bancaire :</t>
  </si>
  <si>
    <t>Ecretement à prévoir ?</t>
  </si>
  <si>
    <t>Isolation</t>
  </si>
  <si>
    <t>Crédit d'impôt :</t>
  </si>
  <si>
    <t>Caisse complémentaire :</t>
  </si>
  <si>
    <t>Caisse de retraite :</t>
  </si>
  <si>
    <t>total</t>
  </si>
  <si>
    <t>très modeste</t>
  </si>
  <si>
    <t>modeste</t>
  </si>
  <si>
    <t>éléments de travail : ne pas toucher !</t>
  </si>
  <si>
    <t>plafond très modeste</t>
  </si>
  <si>
    <t>Subvention déjà perçue ?</t>
  </si>
  <si>
    <t>plafond modeste</t>
  </si>
  <si>
    <t>Département</t>
  </si>
  <si>
    <t>Subvention</t>
  </si>
  <si>
    <t>aide Anah</t>
  </si>
  <si>
    <t>Indice de dégradation :</t>
  </si>
  <si>
    <t>Gain énergétique :</t>
  </si>
  <si>
    <t xml:space="preserve">soient un maximum de </t>
  </si>
  <si>
    <t>Anah</t>
  </si>
  <si>
    <t>Propriétaire :</t>
  </si>
  <si>
    <t>25% de 4000€</t>
  </si>
  <si>
    <t>25% de 8000€</t>
  </si>
  <si>
    <t>50% de 10000€</t>
  </si>
  <si>
    <t>50% de 16000€</t>
  </si>
  <si>
    <t>plafond</t>
  </si>
  <si>
    <t xml:space="preserve">Tx SSH </t>
  </si>
  <si>
    <t xml:space="preserve">Tx lourds </t>
  </si>
  <si>
    <t>Tx Autonomie</t>
  </si>
  <si>
    <t xml:space="preserve">Tx Dignes </t>
  </si>
  <si>
    <t>Tx Durables</t>
  </si>
  <si>
    <t>Autres
Travaux</t>
  </si>
  <si>
    <t>Tx TTC
non retenus</t>
  </si>
  <si>
    <t>Montant TTC</t>
  </si>
  <si>
    <t>Travaux HT
non retenus</t>
  </si>
  <si>
    <t>Montant HT</t>
  </si>
  <si>
    <t>Nature</t>
  </si>
  <si>
    <t>Nom entreprise</t>
  </si>
  <si>
    <t>taux :</t>
  </si>
  <si>
    <t>Date :</t>
  </si>
  <si>
    <t>D E P A R T E ME N T</t>
  </si>
  <si>
    <t>A N A H</t>
  </si>
  <si>
    <t>Adresse :</t>
  </si>
  <si>
    <t>Nom propriétaire :</t>
  </si>
  <si>
    <t>document non contractuel</t>
  </si>
  <si>
    <t>Propriétaire Occupant</t>
  </si>
  <si>
    <t>Plan de financement prévisionnel</t>
  </si>
  <si>
    <t>la Proposition d'aménagement</t>
  </si>
  <si>
    <t>Accès aux interrupteurs</t>
  </si>
  <si>
    <t xml:space="preserve">Mécanisme volets </t>
  </si>
  <si>
    <t>Lit simple / double</t>
  </si>
  <si>
    <t>Espace bout du lit</t>
  </si>
  <si>
    <t>Espace latéral près du lit</t>
  </si>
  <si>
    <t>Ouverture / aire de rotation</t>
  </si>
  <si>
    <t>Largeur porte</t>
  </si>
  <si>
    <t xml:space="preserve">Se lever / se coucher : autonomie </t>
  </si>
  <si>
    <t>Cloisons : légéres ?</t>
  </si>
  <si>
    <t>Hauteur wc 0.45 &lt; H &lt; 0.50 m</t>
  </si>
  <si>
    <t>Espace latéral 80 x 130</t>
  </si>
  <si>
    <t>Ouverture / place pour manœuvrer</t>
  </si>
  <si>
    <t xml:space="preserve">utiliser les wc : autonomie </t>
  </si>
  <si>
    <t>Revêtement de sol antidérapant</t>
  </si>
  <si>
    <t>Proximité éclairage / prise</t>
  </si>
  <si>
    <t>Hauteur lavabo</t>
  </si>
  <si>
    <t>Lavabo sur pied / suspendu</t>
  </si>
  <si>
    <t xml:space="preserve">Seuil / marche </t>
  </si>
  <si>
    <t>Douche / baignoire</t>
  </si>
  <si>
    <t>Aire de rotation = 1.50 m</t>
  </si>
  <si>
    <t>Ouverture / recul pour manœuvrer</t>
  </si>
  <si>
    <t xml:space="preserve">Se laver : autonomie </t>
  </si>
  <si>
    <t>Accéder à la vanne de gaz</t>
  </si>
  <si>
    <t>Utiliser le four / hauteur</t>
  </si>
  <si>
    <t>Utiliser le frigo /  0.90 m &lt; H &lt; 1.30 m</t>
  </si>
  <si>
    <t>Utiliser l'évier</t>
  </si>
  <si>
    <t>H étagères &lt; 1.40 m / plan travail = 0. 85 m</t>
  </si>
  <si>
    <t>Chemin pour manœuvrer &gt; 0.80 m</t>
  </si>
  <si>
    <t xml:space="preserve">Manger / Préparer repas : autonomie </t>
  </si>
  <si>
    <t>Largeur couloirs</t>
  </si>
  <si>
    <t xml:space="preserve">Circuler </t>
  </si>
  <si>
    <t>Installation domotique</t>
  </si>
  <si>
    <t>Accéder au tableau électrique  0.90 m &lt; H &lt; 1.30 m</t>
  </si>
  <si>
    <t xml:space="preserve">Largeur porte / poignée &gt; 0.40 m / force &lt; 50 N </t>
  </si>
  <si>
    <t>Seuil entrée logement / contraste</t>
  </si>
  <si>
    <t>Entrer dans logement</t>
  </si>
  <si>
    <t>Accès aux commandes</t>
  </si>
  <si>
    <t>Plain pied entre garage et logement</t>
  </si>
  <si>
    <t>Espace près du véhicule 80 cm</t>
  </si>
  <si>
    <t>Ouverture portail / garage commandé</t>
  </si>
  <si>
    <t xml:space="preserve">Véhicule : autonomie </t>
  </si>
  <si>
    <t>Ascenseur / hauteur commandes</t>
  </si>
  <si>
    <t xml:space="preserve">Parties communes : accès  / contraste </t>
  </si>
  <si>
    <t>Rupture niveau &gt; 0.40 m</t>
  </si>
  <si>
    <t>Pente / ressauts / palier de repos</t>
  </si>
  <si>
    <t>Qualité sol extérieur</t>
  </si>
  <si>
    <t>Largeur chemin extérieur &gt; 1.20 m</t>
  </si>
  <si>
    <t>Boîte aux lettres  0.90 m &lt; H &lt; 1.30 m</t>
  </si>
  <si>
    <t>Accéder de la rue au logement</t>
  </si>
  <si>
    <t>Transport individuel : précisions</t>
  </si>
  <si>
    <t>Transport en commun : distance / accès</t>
  </si>
  <si>
    <t>Commerce proximité : boulanger / pharmacien …</t>
  </si>
  <si>
    <t>Détails : plain pied, étage</t>
  </si>
  <si>
    <t>l'Environnement spatial</t>
  </si>
  <si>
    <t>CAF si AAH et invalidité 80%</t>
  </si>
  <si>
    <t>Bouchons 76 aide mobilier</t>
  </si>
  <si>
    <t>ABBE PIERRE précarité</t>
  </si>
  <si>
    <t>Fondation LEROY MERLIN</t>
  </si>
  <si>
    <t>ALGI si &lt;70 ans et si invalide 80%</t>
  </si>
  <si>
    <t>PCH âge&lt;60 ans ou 60&lt;âge&lt;75 si 2 difficultés graves</t>
  </si>
  <si>
    <t>Aide possible par la famille</t>
  </si>
  <si>
    <t>Déjà aidé ?</t>
  </si>
  <si>
    <t>l'Economie du projet</t>
  </si>
  <si>
    <t>Chutes parvenues</t>
  </si>
  <si>
    <t>Repérage dans l'espace / dans le temps</t>
  </si>
  <si>
    <t>Vue / audition / communication / mémoire</t>
  </si>
  <si>
    <t>Poids et taille</t>
  </si>
  <si>
    <t>Préhension</t>
  </si>
  <si>
    <t>Utilisation d'un seul membre : droit / gauche</t>
  </si>
  <si>
    <t>Utilisation 2 membres : inférieurs / supérieurs</t>
  </si>
  <si>
    <t>Transferts lit / wc / bains</t>
  </si>
  <si>
    <t>Station en corset</t>
  </si>
  <si>
    <t>Monte les marches</t>
  </si>
  <si>
    <t>Marche seul</t>
  </si>
  <si>
    <t xml:space="preserve">le Handicap </t>
  </si>
  <si>
    <t>Tierce personne : douche / ménage / soins …</t>
  </si>
  <si>
    <t>Aide par la famille :</t>
  </si>
  <si>
    <t>Fait par PO :</t>
  </si>
  <si>
    <t>Composition familiale</t>
  </si>
  <si>
    <t>l'Environnement humain</t>
  </si>
  <si>
    <t>Code postal / ville</t>
  </si>
  <si>
    <t>Age /  date de naissance</t>
  </si>
  <si>
    <t>points
négatifs</t>
  </si>
  <si>
    <t>la Personne</t>
  </si>
  <si>
    <t>dossier suivi par</t>
  </si>
  <si>
    <t>date de naissance</t>
  </si>
  <si>
    <r>
      <t>Logement :</t>
    </r>
    <r>
      <rPr>
        <sz val="10"/>
        <rFont val="Arial"/>
        <family val="2"/>
      </rPr>
      <t xml:space="preserve"> maison / appartement</t>
    </r>
  </si>
  <si>
    <t>isolation murs</t>
  </si>
  <si>
    <t>nature isolant</t>
  </si>
  <si>
    <t>sous sol</t>
  </si>
  <si>
    <t>isolation sol</t>
  </si>
  <si>
    <t>nature sol</t>
  </si>
  <si>
    <t>Menuiseries</t>
  </si>
  <si>
    <t>entrées d'air dans fenêtres</t>
  </si>
  <si>
    <t>Ventilation naturelle</t>
  </si>
  <si>
    <t>durée d'ouverture fenêtres</t>
  </si>
  <si>
    <t>Humidité</t>
  </si>
  <si>
    <t>Cuisson</t>
  </si>
  <si>
    <t>gaz cuisson</t>
  </si>
  <si>
    <t>hotte</t>
  </si>
  <si>
    <t>Indice de dégradation</t>
  </si>
  <si>
    <t>Gain énergétique</t>
  </si>
  <si>
    <t>Type 1</t>
  </si>
  <si>
    <t>Type 2</t>
  </si>
  <si>
    <t>Type 3</t>
  </si>
  <si>
    <t>Type 4</t>
  </si>
  <si>
    <t>Type 5</t>
  </si>
  <si>
    <t>Type 6</t>
  </si>
  <si>
    <t xml:space="preserve">au gaz </t>
  </si>
  <si>
    <t>1 côté</t>
  </si>
  <si>
    <t>2 côtés</t>
  </si>
  <si>
    <t>3 côtés</t>
  </si>
  <si>
    <t>par le dessus</t>
  </si>
  <si>
    <t>par le dessous</t>
  </si>
  <si>
    <t>par les côtés</t>
  </si>
  <si>
    <t>en bois</t>
  </si>
  <si>
    <t>en aluminium</t>
  </si>
  <si>
    <t>en pvc</t>
  </si>
  <si>
    <t>en matériaux mixtes</t>
  </si>
  <si>
    <t>EXT 1 surface / année de construction :</t>
  </si>
  <si>
    <t>EXT 1 nature murs ? / isolés ?</t>
  </si>
  <si>
    <t>EXT 1 forme toit ? / combles? / isolation ?</t>
  </si>
  <si>
    <t>EXT 1 sol : terre plein, .. / Isolé ?</t>
  </si>
  <si>
    <t>EXT 2 surface / année de construction :</t>
  </si>
  <si>
    <t>EXT 2 nature murs ? / isolés ?</t>
  </si>
  <si>
    <t>EXT 2 forme toit ? / combles? / isolation ?</t>
  </si>
  <si>
    <t>EXT 2 sol : terre plein, .. / Isolé ?</t>
  </si>
  <si>
    <t xml:space="preserve">Travaux : </t>
  </si>
  <si>
    <t>KWhEP/m²/an</t>
  </si>
  <si>
    <t>internet</t>
  </si>
  <si>
    <t>un niveau</t>
  </si>
  <si>
    <t>deux niveaux</t>
  </si>
  <si>
    <t>trois niveaux</t>
  </si>
  <si>
    <t>quatre niveaux</t>
  </si>
  <si>
    <t>Rez-de-Chaussée</t>
  </si>
  <si>
    <t>1er étage</t>
  </si>
  <si>
    <t>2ème étage</t>
  </si>
  <si>
    <t>3ème étage</t>
  </si>
  <si>
    <t>4ème étage</t>
  </si>
  <si>
    <t>5ème étage</t>
  </si>
  <si>
    <t>terre-plein</t>
  </si>
  <si>
    <t>poêle</t>
  </si>
  <si>
    <t>hotte avec sortie</t>
  </si>
  <si>
    <t>hotte sans sortie</t>
  </si>
  <si>
    <t>tuyaux calorifugés ?</t>
  </si>
  <si>
    <t>entreprise</t>
  </si>
  <si>
    <t>institution</t>
  </si>
  <si>
    <t>Total</t>
  </si>
  <si>
    <t>Autonomie</t>
  </si>
  <si>
    <t>Chauffage</t>
  </si>
  <si>
    <t>CEE</t>
  </si>
  <si>
    <t>Coup de pouce</t>
  </si>
  <si>
    <t>Reste du à régler aux entreprises à réception de travaux</t>
  </si>
  <si>
    <t>maximum</t>
  </si>
  <si>
    <t>Paiement solde au propriétaire après visite</t>
  </si>
  <si>
    <t>max, si demandé aux entreprises</t>
  </si>
  <si>
    <t>Acomptes souhaités par les entreprises</t>
  </si>
  <si>
    <t>soient</t>
  </si>
  <si>
    <t>C U</t>
  </si>
  <si>
    <t>non mitoyen</t>
  </si>
  <si>
    <t>oui   35 %</t>
  </si>
  <si>
    <t>Description</t>
  </si>
  <si>
    <t>Inscription sur le S.E.L.</t>
  </si>
  <si>
    <t>Attestation notariée</t>
  </si>
  <si>
    <t>Livret de famille / carte d'identité</t>
  </si>
  <si>
    <t>Autonomie :</t>
  </si>
  <si>
    <t>Grille AGGIR ou Notification APA</t>
  </si>
  <si>
    <t>le Havre : pré-rapport Sherpa</t>
  </si>
  <si>
    <t>R.I.B.</t>
  </si>
  <si>
    <t>Copropriété:</t>
  </si>
  <si>
    <t>Attestation de quote part</t>
  </si>
  <si>
    <t>PV assemblée générale</t>
  </si>
  <si>
    <t>Récepissé de déclaration préalable</t>
  </si>
  <si>
    <t>Evaluation thermique Anah</t>
  </si>
  <si>
    <t>Evaluation thermique Région</t>
  </si>
  <si>
    <t>Date 
document</t>
  </si>
  <si>
    <t>Date
d'échéance</t>
  </si>
  <si>
    <t>Conseiller administratif</t>
  </si>
  <si>
    <t>Conseiller technique</t>
  </si>
  <si>
    <t>nbre occupants ponctuels (soir / week end)</t>
  </si>
  <si>
    <t>Logement : maison / appartement / chalet ?</t>
  </si>
  <si>
    <t>Télephone</t>
  </si>
  <si>
    <t>documents :</t>
  </si>
  <si>
    <t>Reçu</t>
  </si>
  <si>
    <t>Type</t>
  </si>
  <si>
    <t>Doc admin Anah</t>
  </si>
  <si>
    <t>Doc admin Région</t>
  </si>
  <si>
    <t>Avis d'imposition N -1</t>
  </si>
  <si>
    <t>Avis d'imposition N - 2</t>
  </si>
  <si>
    <t>Devis maitrise d'œuvre</t>
  </si>
  <si>
    <t>Formulaire « demande de paiement » ANAH daté et signé</t>
  </si>
  <si>
    <t>Formulaire « plan de financement » ANAH daté et signé</t>
  </si>
  <si>
    <t>Relevé d’Identité Bancaire</t>
  </si>
  <si>
    <t>Notification </t>
  </si>
  <si>
    <t>Prime Anah</t>
  </si>
  <si>
    <t>Communauté urbaine</t>
  </si>
  <si>
    <t>Région</t>
  </si>
  <si>
    <t>Caisse de retraite</t>
  </si>
  <si>
    <t>Mutuelle</t>
  </si>
  <si>
    <t>Visite de conformité - liste de documents</t>
  </si>
  <si>
    <t>Attestation exclusivité</t>
  </si>
  <si>
    <t>Plan de financement daté et signé</t>
  </si>
  <si>
    <t>Formulaire « demande de paiement » CU daté et signé</t>
  </si>
  <si>
    <t>Doc admin CD 76</t>
  </si>
  <si>
    <t>Doc admin CU</t>
  </si>
  <si>
    <t>Formulaire demande de subvention CU</t>
  </si>
  <si>
    <t>Formulaire demande de subvention CD 76</t>
  </si>
  <si>
    <t>Doc admin</t>
  </si>
  <si>
    <t>Plan de financement</t>
  </si>
  <si>
    <t>date</t>
  </si>
  <si>
    <t>Doc techn Anah</t>
  </si>
  <si>
    <t>Doc techn Région</t>
  </si>
  <si>
    <t>Rapport technique</t>
  </si>
  <si>
    <t>Travaux extérieurs</t>
  </si>
  <si>
    <t>doc admin Anah</t>
  </si>
  <si>
    <t>doc admin CU</t>
  </si>
  <si>
    <t>dépassés :</t>
  </si>
  <si>
    <t>aujourd'hui :</t>
  </si>
  <si>
    <t>Facture signée /acquittée</t>
  </si>
  <si>
    <t>Photos travaux terminés</t>
  </si>
  <si>
    <t>Commentaires :</t>
  </si>
  <si>
    <t>Plateforme de la Rénovation - Communauté Urbaine  Le Havre Seine Métropole</t>
  </si>
  <si>
    <t>doc Copropriété</t>
  </si>
  <si>
    <t>liste de documents  pour la constitution d'un dossier de subvention</t>
  </si>
  <si>
    <t>Si locataire, autorisation du propriétaire</t>
  </si>
  <si>
    <t>Travaux intérieurs</t>
  </si>
  <si>
    <t>Justificatif de divorce / ou justif domicile conjoint</t>
  </si>
  <si>
    <t>Justificatif de grossesse</t>
  </si>
  <si>
    <t>Autre subvention ?</t>
  </si>
  <si>
    <t>Grille dégradation</t>
  </si>
  <si>
    <t>Monsieur</t>
  </si>
  <si>
    <t>Madame</t>
  </si>
  <si>
    <t>veuf(ve)</t>
  </si>
  <si>
    <t>celibataire</t>
  </si>
  <si>
    <t>marié</t>
  </si>
  <si>
    <t>menage non</t>
  </si>
  <si>
    <t>menage difficile</t>
  </si>
  <si>
    <t>repas oui</t>
  </si>
  <si>
    <t>repas non</t>
  </si>
  <si>
    <t>repas difficile</t>
  </si>
  <si>
    <t>toilette oui</t>
  </si>
  <si>
    <t>toilette non</t>
  </si>
  <si>
    <t>vue ok</t>
  </si>
  <si>
    <t>Mémoire ok</t>
  </si>
  <si>
    <t>Appareillage</t>
  </si>
  <si>
    <t>DMLA</t>
  </si>
  <si>
    <t>Autre</t>
  </si>
  <si>
    <r>
      <t>Taxe Foncièr</t>
    </r>
    <r>
      <rPr>
        <sz val="12"/>
        <color indexed="56"/>
        <rFont val="Calibri"/>
        <family val="2"/>
      </rPr>
      <t>e</t>
    </r>
    <r>
      <rPr>
        <sz val="12"/>
        <color indexed="10"/>
        <rFont val="Calibri"/>
        <family val="2"/>
      </rPr>
      <t xml:space="preserve"> </t>
    </r>
  </si>
  <si>
    <t>propriétaire bailleur</t>
  </si>
  <si>
    <t>salarié secteur privé</t>
  </si>
  <si>
    <t>salarié secteur public</t>
  </si>
  <si>
    <t>retraité</t>
  </si>
  <si>
    <t>enfants</t>
  </si>
  <si>
    <t>monsieur</t>
  </si>
  <si>
    <t>madame</t>
  </si>
  <si>
    <t>professionnel</t>
  </si>
  <si>
    <t>…</t>
  </si>
  <si>
    <t>Assistante sociale</t>
  </si>
  <si>
    <t>Personnes référentes</t>
  </si>
  <si>
    <r>
      <rPr>
        <b/>
        <sz val="12"/>
        <rFont val="Calibri"/>
        <family val="2"/>
      </rPr>
      <t xml:space="preserve">Nom </t>
    </r>
    <r>
      <rPr>
        <sz val="12"/>
        <rFont val="Calibri"/>
        <family val="2"/>
      </rPr>
      <t>/ prénom</t>
    </r>
  </si>
  <si>
    <t>oui avec aide matérielle</t>
  </si>
  <si>
    <t>oui sans aide</t>
  </si>
  <si>
    <t>enfant</t>
  </si>
  <si>
    <t>conjoint</t>
  </si>
  <si>
    <t>entourage</t>
  </si>
  <si>
    <t>Non fait par PO :</t>
  </si>
  <si>
    <t>divorcé</t>
  </si>
  <si>
    <t>suivi administratif</t>
  </si>
  <si>
    <t>suivi technique</t>
  </si>
  <si>
    <t>Subventions apportées (sauf tx non retenus)</t>
  </si>
  <si>
    <t>Autres travaux</t>
  </si>
  <si>
    <t>Travaux SSH</t>
  </si>
  <si>
    <t>Travaux lourds</t>
  </si>
  <si>
    <t>Prime - Précarité</t>
  </si>
  <si>
    <t>Energie - Précarité</t>
  </si>
  <si>
    <t>de subventions</t>
  </si>
  <si>
    <t>Prime - Sérénité</t>
  </si>
  <si>
    <t xml:space="preserve">Energie - Sérénité </t>
  </si>
  <si>
    <t>Action Logement</t>
  </si>
  <si>
    <t>prime Eco matériaux</t>
  </si>
  <si>
    <t>prime Anah</t>
  </si>
  <si>
    <t>prime Energie</t>
  </si>
  <si>
    <t>Energie</t>
  </si>
  <si>
    <t>Travaux dignes</t>
  </si>
  <si>
    <t>20 % du coût de travaux
 max 4 000 €</t>
  </si>
  <si>
    <t>10% du coût de travaux
 max 2 000 €</t>
  </si>
  <si>
    <t>Travaux autonomie</t>
  </si>
  <si>
    <t>Travaux durables</t>
  </si>
  <si>
    <t>Eco matéraiux</t>
  </si>
  <si>
    <t>20 % du coût de travaux
max 2 000 €</t>
  </si>
  <si>
    <t>10% du coût de travaux
max 1 600 €</t>
  </si>
  <si>
    <t>gain + 40%</t>
  </si>
  <si>
    <t>30% de 10000 €</t>
  </si>
  <si>
    <t>35 ou 50 % de 20 000 €</t>
  </si>
  <si>
    <t>35 ou 50% de 30 000 €</t>
  </si>
  <si>
    <t>35 ou 50% de 20 000 €</t>
  </si>
  <si>
    <t>50% de 20 000 €</t>
  </si>
  <si>
    <t>50% de 50 000 €</t>
  </si>
  <si>
    <t>Sortie de précarité énergétique</t>
  </si>
  <si>
    <t>Sérénité</t>
  </si>
  <si>
    <t xml:space="preserve">SSH </t>
  </si>
  <si>
    <t xml:space="preserve"> Travaux lourds </t>
  </si>
  <si>
    <t>toilette aidée</t>
  </si>
  <si>
    <t>administratif oui</t>
  </si>
  <si>
    <t>administratif non</t>
  </si>
  <si>
    <t>administratif difficile</t>
  </si>
  <si>
    <t>&lt; 1h / semaine</t>
  </si>
  <si>
    <t>1h / semaine</t>
  </si>
  <si>
    <t>2h / semaine</t>
  </si>
  <si>
    <t>3h / semaine</t>
  </si>
  <si>
    <t>&gt; 4h / semaine</t>
  </si>
  <si>
    <t>4h / semaine</t>
  </si>
  <si>
    <t>audition ok</t>
  </si>
  <si>
    <t>Perte de mémoire occasionnelle</t>
  </si>
  <si>
    <t>ménage oui</t>
  </si>
  <si>
    <t>Aide à domicile</t>
  </si>
  <si>
    <t>Infirmier</t>
  </si>
  <si>
    <t>difficultés dos</t>
  </si>
  <si>
    <t>difficultés m. supérieurs</t>
  </si>
  <si>
    <t>difficultés m. inférieurs</t>
  </si>
  <si>
    <t xml:space="preserve">Système de chauffage : </t>
  </si>
  <si>
    <t>Si gaz, type :</t>
  </si>
  <si>
    <t>à basse température</t>
  </si>
  <si>
    <t>Type émetteur :</t>
  </si>
  <si>
    <t>HT en fonte</t>
  </si>
  <si>
    <t>robinets thermostatiques sur les radiateurs ?</t>
  </si>
  <si>
    <t>présence d’un programmateur ?</t>
  </si>
  <si>
    <t>emplacement du programmateur ?</t>
  </si>
  <si>
    <t>Type 7</t>
  </si>
  <si>
    <t>panneaux pub</t>
  </si>
  <si>
    <t>consommation chauffage / mois en €</t>
  </si>
  <si>
    <t>la chaudière est :</t>
  </si>
  <si>
    <t>dans le logement</t>
  </si>
  <si>
    <t>publicité nationale</t>
  </si>
  <si>
    <t>VB et VH de sécurité ?</t>
  </si>
  <si>
    <t>ventilation haute</t>
  </si>
  <si>
    <t>année de construction / nbre de pièces?</t>
  </si>
  <si>
    <t>évacuation des fumées :</t>
  </si>
  <si>
    <t>ventouse</t>
  </si>
  <si>
    <t>Surface ? / Nbre niveaux chauffés ?</t>
  </si>
  <si>
    <t>Si Electricité, âge / type :</t>
  </si>
  <si>
    <t>puissance et conso électricité  / mois</t>
  </si>
  <si>
    <t>6 kVA</t>
  </si>
  <si>
    <t>mitoyenneté ?</t>
  </si>
  <si>
    <t>programmation</t>
  </si>
  <si>
    <t>programmation centralisée</t>
  </si>
  <si>
    <t>mitoyen ?</t>
  </si>
  <si>
    <t>Second système de chauffage ? / nature ?</t>
  </si>
  <si>
    <t>Murs A</t>
  </si>
  <si>
    <t>Nature / composition</t>
  </si>
  <si>
    <t>âge de l'installation / % couvert</t>
  </si>
  <si>
    <t>isolation murs ? nature et épaisseur isolant ?</t>
  </si>
  <si>
    <t>Eau chaude fournie par chauffage ? Age</t>
  </si>
  <si>
    <t>&lt; 1 an</t>
  </si>
  <si>
    <t>Couverture A</t>
  </si>
  <si>
    <t xml:space="preserve">Forme toiture ? Toit fuyard ? </t>
  </si>
  <si>
    <t xml:space="preserve">à deux pentes </t>
  </si>
  <si>
    <t>si oui ballon intégré ? si non, quel type ?</t>
  </si>
  <si>
    <t>forme combles</t>
  </si>
  <si>
    <t>position ballon ? Capacité ?</t>
  </si>
  <si>
    <t>tuyaux calorifugés ? Emplacement ?</t>
  </si>
  <si>
    <t>ventilation basse</t>
  </si>
  <si>
    <t>et forme combles 2</t>
  </si>
  <si>
    <t>naturelle par tirage (conduit vertical)</t>
  </si>
  <si>
    <t>ventilation haute et basse</t>
  </si>
  <si>
    <t>durée d'ouverture des fenêtres ? / Humidité ?</t>
  </si>
  <si>
    <t>Sol A</t>
  </si>
  <si>
    <t>Sol donnant sur ? / Nature ?</t>
  </si>
  <si>
    <t>hourdis brique creuse</t>
  </si>
  <si>
    <t>cuisson ? / Ventilation si gaz ?</t>
  </si>
  <si>
    <t xml:space="preserve">hotte ? </t>
  </si>
  <si>
    <r>
      <rPr>
        <u/>
        <sz val="10"/>
        <rFont val="Arial"/>
        <family val="2"/>
      </rPr>
      <t>Extension B ?</t>
    </r>
    <r>
      <rPr>
        <sz val="10"/>
        <rFont val="Arial"/>
        <family val="2"/>
      </rPr>
      <t xml:space="preserve"> / année de construction :</t>
    </r>
  </si>
  <si>
    <t>Travaux envisagés par PO :</t>
  </si>
  <si>
    <t>briques et silex</t>
  </si>
  <si>
    <t>nature murs ? Isolation ?</t>
  </si>
  <si>
    <t>forme toit ?  isolation ?</t>
  </si>
  <si>
    <t>à une pente</t>
  </si>
  <si>
    <t>à plusieurs pentes</t>
  </si>
  <si>
    <r>
      <rPr>
        <u/>
        <sz val="10"/>
        <rFont val="Arial"/>
        <family val="2"/>
      </rPr>
      <t>Extension C ?</t>
    </r>
    <r>
      <rPr>
        <sz val="10"/>
        <rFont val="Arial"/>
        <family val="2"/>
      </rPr>
      <t xml:space="preserve"> / année de construction :</t>
    </r>
  </si>
  <si>
    <t>Proposition de la M R :</t>
  </si>
  <si>
    <t>terrasse</t>
  </si>
  <si>
    <t>conduit vertical</t>
  </si>
  <si>
    <t>non conforme</t>
  </si>
  <si>
    <t>Menuiseries:</t>
  </si>
  <si>
    <t>nombre :</t>
  </si>
  <si>
    <t>âge des fenêtres</t>
  </si>
  <si>
    <t>plancher béton</t>
  </si>
  <si>
    <t>PO sans emploi</t>
  </si>
  <si>
    <t>voutains parisiens</t>
  </si>
  <si>
    <t>solivage bois</t>
  </si>
  <si>
    <t>programmation divisée</t>
  </si>
  <si>
    <t>murale classique</t>
  </si>
  <si>
    <t>à condensation</t>
  </si>
  <si>
    <t>intégrer une zone de dessin</t>
  </si>
  <si>
    <t>radiant gaz</t>
  </si>
  <si>
    <t>HT en acier</t>
  </si>
  <si>
    <t>BT en acier</t>
  </si>
  <si>
    <t>3 kVA</t>
  </si>
  <si>
    <t>9 kVA</t>
  </si>
  <si>
    <t>12 kVA</t>
  </si>
  <si>
    <t>mécanique à simple flux</t>
  </si>
  <si>
    <t>mécanique à simple flux hygro</t>
  </si>
  <si>
    <t>mécanique à double flux</t>
  </si>
  <si>
    <t>à simple vitrage</t>
  </si>
  <si>
    <t>250 l</t>
  </si>
  <si>
    <t>à double vitrage</t>
  </si>
  <si>
    <t>hors logement</t>
  </si>
  <si>
    <t>&lt; 5 ans</t>
  </si>
  <si>
    <t>&lt; 10 ans</t>
  </si>
  <si>
    <t>&lt; 20 ans</t>
  </si>
  <si>
    <t>&lt; 30 ans</t>
  </si>
  <si>
    <t>&gt; 30 ans</t>
  </si>
  <si>
    <t>couple travaille, enfants école</t>
  </si>
  <si>
    <t>M/Mme sans emploi, 2nd travaille</t>
  </si>
  <si>
    <t>Année de construction</t>
  </si>
  <si>
    <t>Type de logement</t>
  </si>
  <si>
    <t>Niveau(x)</t>
  </si>
  <si>
    <t>immeuble</t>
  </si>
  <si>
    <t>maison individuelle</t>
  </si>
  <si>
    <t>maison mitoyenne</t>
  </si>
  <si>
    <t>énergie</t>
  </si>
  <si>
    <t>autonomie</t>
  </si>
  <si>
    <t>énergie + autonomie</t>
  </si>
  <si>
    <t>dégradation</t>
  </si>
  <si>
    <t>occupants</t>
  </si>
  <si>
    <t xml:space="preserve">POM /POTM </t>
  </si>
  <si>
    <t>RFR A n-2</t>
  </si>
  <si>
    <t>RFR A n-1</t>
  </si>
  <si>
    <t>RFR B n-2</t>
  </si>
  <si>
    <t>RFR C n-2</t>
  </si>
  <si>
    <t>RFR B n-1</t>
  </si>
  <si>
    <t>RFR C n-1</t>
  </si>
  <si>
    <t>&gt;10</t>
  </si>
  <si>
    <t>RFR total n-1</t>
  </si>
  <si>
    <t>RFR total n-2</t>
  </si>
  <si>
    <t>CD 76</t>
  </si>
  <si>
    <t>CU</t>
  </si>
  <si>
    <t>Action logement</t>
  </si>
  <si>
    <t>Caisse retraite</t>
  </si>
  <si>
    <t>C. complémentaire</t>
  </si>
  <si>
    <t>cout au m² &lt; 1800 € ?</t>
  </si>
  <si>
    <t>montant trvx &gt; 15 % achat?</t>
  </si>
  <si>
    <t>coût travaux prévus</t>
  </si>
  <si>
    <t>Eligibilité</t>
  </si>
  <si>
    <t>B 1</t>
  </si>
  <si>
    <t>B 2</t>
  </si>
  <si>
    <t>C</t>
  </si>
  <si>
    <t>action 2,1 accession</t>
  </si>
  <si>
    <t>Revenus</t>
  </si>
  <si>
    <t>BBC</t>
  </si>
  <si>
    <t>extension B</t>
  </si>
  <si>
    <t>extension C</t>
  </si>
  <si>
    <t>à quelle date ?</t>
  </si>
  <si>
    <t>&gt; 5 ans</t>
  </si>
  <si>
    <t>Niveau 1</t>
  </si>
  <si>
    <t>Niveau 2</t>
  </si>
  <si>
    <t>Niveau 2 + BBC</t>
  </si>
  <si>
    <t>Niveau BBC</t>
  </si>
  <si>
    <t>nature</t>
  </si>
  <si>
    <t>Qui est propriétaire ?</t>
  </si>
  <si>
    <t>Monsieur et Madame</t>
  </si>
  <si>
    <t>Agrandissement famille ?</t>
  </si>
  <si>
    <t>Statut professionnel PO</t>
  </si>
  <si>
    <t xml:space="preserve">CEE </t>
  </si>
  <si>
    <t>MaPrimRénov'</t>
  </si>
  <si>
    <t>prêt classique</t>
  </si>
  <si>
    <t>prêt à taux zéro</t>
  </si>
  <si>
    <t>éco prêt</t>
  </si>
  <si>
    <t>apport personnel</t>
  </si>
  <si>
    <t>héritage</t>
  </si>
  <si>
    <t>Comment nous avez-vous connu ?</t>
  </si>
  <si>
    <t>connaissance</t>
  </si>
  <si>
    <t>publicité</t>
  </si>
  <si>
    <t>administration</t>
  </si>
  <si>
    <t>gain thermique</t>
  </si>
  <si>
    <t>amélioration :</t>
  </si>
  <si>
    <t>combles non aménagés</t>
  </si>
  <si>
    <t>toit terrasse</t>
  </si>
  <si>
    <t>pas d'enfants</t>
  </si>
  <si>
    <t>PO travaille</t>
  </si>
  <si>
    <t>consommation après projet</t>
  </si>
  <si>
    <t>consommation avant travaux</t>
  </si>
  <si>
    <t>gain total :</t>
  </si>
  <si>
    <t>date de visite</t>
  </si>
  <si>
    <t>date de visite:</t>
  </si>
  <si>
    <t>difficultés côté droit</t>
  </si>
  <si>
    <t>difficultés côté gauche</t>
  </si>
  <si>
    <t>Prénom</t>
  </si>
  <si>
    <t>lunettes</t>
  </si>
  <si>
    <t>cataracte</t>
  </si>
  <si>
    <t>Pathologie</t>
  </si>
  <si>
    <t>pathologie évolutive</t>
  </si>
  <si>
    <t>vieillissement</t>
  </si>
  <si>
    <t>suite accident</t>
  </si>
  <si>
    <t>fauteuil roulant</t>
  </si>
  <si>
    <t>fauteuil pliant</t>
  </si>
  <si>
    <t>tabouret</t>
  </si>
  <si>
    <t>marche pied</t>
  </si>
  <si>
    <t>le Matériel existant</t>
  </si>
  <si>
    <t>indivision</t>
  </si>
  <si>
    <t>fixe</t>
  </si>
  <si>
    <t>mobile</t>
  </si>
  <si>
    <t>lève personne</t>
  </si>
  <si>
    <t>barre d'appui</t>
  </si>
  <si>
    <t>rampe</t>
  </si>
  <si>
    <t>main courante</t>
  </si>
  <si>
    <t>n-1</t>
  </si>
  <si>
    <t>n-2</t>
  </si>
  <si>
    <t>Contact avec Clic / date passage</t>
  </si>
  <si>
    <t>détection lumineuse</t>
  </si>
  <si>
    <t xml:space="preserve">communication ok </t>
  </si>
  <si>
    <t>difficulté de language</t>
  </si>
  <si>
    <t>RFR total</t>
  </si>
  <si>
    <t>Financement des travaux</t>
  </si>
  <si>
    <t>Mdph</t>
  </si>
  <si>
    <t>volets électriques</t>
  </si>
  <si>
    <t>Taux incapacité : GIR / APA</t>
  </si>
  <si>
    <t>typologie</t>
  </si>
  <si>
    <t>Surface hab. chauffée</t>
  </si>
  <si>
    <r>
      <t xml:space="preserve">Evaluation Autonomie
</t>
    </r>
    <r>
      <rPr>
        <sz val="10"/>
        <rFont val="Calibri"/>
        <family val="2"/>
      </rPr>
      <t>document non contractuel</t>
    </r>
  </si>
  <si>
    <t>CU Audit</t>
  </si>
  <si>
    <t>case pré remplie</t>
  </si>
  <si>
    <t>case avec choix déroulant</t>
  </si>
  <si>
    <t>case libre</t>
  </si>
  <si>
    <t>LEGENDE</t>
  </si>
  <si>
    <t>Mme</t>
  </si>
  <si>
    <t xml:space="preserve">Financement </t>
  </si>
  <si>
    <t>Financement achat logement</t>
  </si>
  <si>
    <t>Cout achat  &lt; 200000 € FAI</t>
  </si>
  <si>
    <t>convention mandat</t>
  </si>
  <si>
    <t>Facture Audit thermique Région</t>
  </si>
  <si>
    <t>apport public 30% solde PO</t>
  </si>
  <si>
    <t>apport PO 100%</t>
  </si>
  <si>
    <t>acomptes</t>
  </si>
  <si>
    <t>Situation centre ville / bourg</t>
  </si>
  <si>
    <t>Action logement : secteur</t>
  </si>
  <si>
    <t>PO Modeste</t>
  </si>
  <si>
    <t>PO très modeste</t>
  </si>
  <si>
    <t>PrimeRénov':</t>
  </si>
  <si>
    <t>version
21 02 2020</t>
  </si>
  <si>
    <r>
      <t xml:space="preserve">Fiche contact
</t>
    </r>
    <r>
      <rPr>
        <sz val="8"/>
        <rFont val="Calibri"/>
        <family val="2"/>
      </rPr>
      <t>document non contractuel</t>
    </r>
  </si>
  <si>
    <r>
      <rPr>
        <b/>
        <sz val="14"/>
        <rFont val="Arial"/>
        <family val="2"/>
      </rPr>
      <t>Questionnaire Thermique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document non contractuel</t>
    </r>
  </si>
  <si>
    <t>pistes de subventions exceptionnelles:</t>
  </si>
  <si>
    <t>version
20 02 2020</t>
  </si>
  <si>
    <t>Mode de financement des travaux :</t>
  </si>
  <si>
    <t>Reste à charge final PO :</t>
  </si>
  <si>
    <r>
      <t xml:space="preserve">Autres subventions possibles  </t>
    </r>
    <r>
      <rPr>
        <sz val="12"/>
        <rFont val="Arial"/>
        <family val="2"/>
      </rPr>
      <t>(sous réserve)</t>
    </r>
  </si>
  <si>
    <t>reçu</t>
  </si>
  <si>
    <t>validé</t>
  </si>
  <si>
    <t>fait</t>
  </si>
  <si>
    <t>inutile</t>
  </si>
  <si>
    <t>type de dossier</t>
  </si>
  <si>
    <t>mail</t>
  </si>
  <si>
    <t>conseiller administratif</t>
  </si>
  <si>
    <t>conseiller technique</t>
  </si>
  <si>
    <t>Nom</t>
  </si>
  <si>
    <t>Si réalisation trvx par PO, engagement écrit</t>
  </si>
  <si>
    <t>Autorisation écrite voisin si trvx chez lui</t>
  </si>
  <si>
    <t>nom entreprise :</t>
  </si>
  <si>
    <t>devis énergie</t>
  </si>
  <si>
    <t>devis autonomie</t>
  </si>
  <si>
    <t>version 
03 03 2020</t>
  </si>
  <si>
    <t>PV réception fin de trvx</t>
  </si>
  <si>
    <t>doc entreprise</t>
  </si>
  <si>
    <t>Colonne1</t>
  </si>
  <si>
    <t>Attestation quote part fin trvx</t>
  </si>
  <si>
    <t>Vérifié</t>
  </si>
  <si>
    <t>Travaux d'amélioration</t>
  </si>
  <si>
    <t>Habiter Mieux</t>
  </si>
  <si>
    <t>SSH-Petite LHI</t>
  </si>
  <si>
    <t>Autres Travaux</t>
  </si>
  <si>
    <t>- Justificatif handicap ou de perte d'autonomie (décision de la CDAPH ou GIR)
- Document relatif au projet de travaux (évaluation PCH ou rapport ergothérapeute ou diagnostic autonomie)</t>
  </si>
  <si>
    <t>Cas n°1 Travaux Assainissement non collectif :
copie de la notification de l'aide de l'Agence de l'eau</t>
  </si>
  <si>
    <t>Cas n°2 Travaux en parties communes de copropriété :
PV AG, clés de répartition</t>
  </si>
  <si>
    <t>Cas particuliers</t>
  </si>
  <si>
    <t>Devis d'honoraires de maîtrise d'œuvre
contrat de maîtrise d'oeuvre</t>
  </si>
  <si>
    <t>Si adresse figurant sur l'avis d'imposition est différente de celle du logement objet des travaux</t>
  </si>
  <si>
    <t>Justifier de la propriété par tout moyen : taxe foncière / fiche immeuble / attestation de propriété / fiche individuelle du propriétaire.</t>
  </si>
  <si>
    <t>Si travaux réalisés en auto-réhabilitation</t>
  </si>
  <si>
    <t>Copie de la convention conclue avec l'opérateur signée + formulaire spécifique + Charte Anah signée</t>
  </si>
  <si>
    <t>Selon le cas, ayant une incidence sur l'appréciation des plafonds de ressources (RFR / nombre d'occupants)</t>
  </si>
  <si>
    <t>- Justificatif de séparation ou divorce
- Attestation de garde suite à jugement de divorce
- Acte de décès
- Certificat de naissance ou d'enfant à naître</t>
  </si>
  <si>
    <t>Si travaux subventionnables supérieurs à 100 000 €</t>
  </si>
  <si>
    <t>Si logement destiné à héberger un ménage de ressources modestes</t>
  </si>
  <si>
    <t>Copie du commodat ou du projet de commodat</t>
  </si>
  <si>
    <t>Le cas échéant</t>
  </si>
  <si>
    <t>Si non PO mais assumant la charge des travaux</t>
  </si>
  <si>
    <t>Procuration perception des fonds</t>
  </si>
  <si>
    <t>Si locataire</t>
  </si>
  <si>
    <t>Plans et croquis nécessaires à la compréhension du dossier</t>
  </si>
  <si>
    <t>Si logement inclus dans un bail commercial</t>
  </si>
  <si>
    <t>État des lieux annexé au bail commercial et tout document permettant de constater l'occupation effective du logement</t>
  </si>
  <si>
    <t xml:space="preserve">- une des pièces suivantes :
arrêté insalubrité ou arrêté de péril ou rapport-grille insalubrité ou arrêté travaux sécurité équipements communs ou justificatif saturnisme (notification ou CREP)
- évaluation énergétique avant/après (sauf travaux hors énergie sur parties communes uniquement)
</t>
  </si>
  <si>
    <t>Si maîtrise d'oeuvre complète obligatoire</t>
  </si>
  <si>
    <t>- Procuration pour dépôt de demande
- ou si professionnel : mandat de gestion loi Hoguet accompagnée d'une copie de sa carte professionnelle</t>
  </si>
  <si>
    <t>- Si ascendant ou descendant du propriétaire : avis imposition des personnes vivant chez bénéficiaire + celui des personnes hébergées dans le logement
- Si titulaire droit usage et d'hab : copie acte notarié ou autre avis imposition des personnes occupant le logement</t>
  </si>
  <si>
    <t>- Contrat de location
- Si travaux de mise en décence : copie notification adressée au propriétaire + déclaration sur honneur du propriétaire attestant qu'il ne s'oppose pas aux travaux
- Si travaux autonomie : autorisation expresse du propriétaire pour la réalisation des travaux</t>
  </si>
  <si>
    <r>
      <t xml:space="preserve">Pièces communes à tous les dossiers ANAH :
</t>
    </r>
    <r>
      <rPr>
        <i/>
        <sz val="9"/>
        <color indexed="56"/>
        <rFont val="Arial"/>
        <family val="2"/>
      </rPr>
      <t xml:space="preserve">- Devis des entreprises ou estimation du maître d'œuvre
</t>
    </r>
    <r>
      <rPr>
        <b/>
        <i/>
        <sz val="9"/>
        <color indexed="56"/>
        <rFont val="Arial"/>
        <family val="2"/>
      </rPr>
      <t xml:space="preserve">- </t>
    </r>
    <r>
      <rPr>
        <i/>
        <sz val="9"/>
        <color indexed="56"/>
        <rFont val="Arial"/>
        <family val="2"/>
      </rPr>
      <t>Imprimé de demande signé et daté (intégrée dans le Service en Ligne)
- Copie des avis d'imposition des occupants (intégrée dans le Service en Ligne)
v250516</t>
    </r>
  </si>
  <si>
    <r>
      <t xml:space="preserve">- une des pièces suivantes :
rapport-grille dégradation ou arrêté insalubrité ou arrêté de péril ou rapport-grille insalubrité ou arrêté travaux sécurité équipements communs ou justificatif saturnisme (notification ou CREP)
- évaluation énergétique avant/après (sauf travaux hors énergie sur parties communes uniquement)
- contrat et devis de maîtrise d'oeuvre complète ou, contrat d'AMO en secteur Diffus
- </t>
    </r>
    <r>
      <rPr>
        <i/>
        <sz val="9"/>
        <color indexed="56"/>
        <rFont val="Arial"/>
        <family val="2"/>
      </rPr>
      <t xml:space="preserve">Si ASE : imprimé engagements CEE (intégrée dans le Service en Ligne)
</t>
    </r>
  </si>
  <si>
    <r>
      <rPr>
        <i/>
        <sz val="9"/>
        <color indexed="56"/>
        <rFont val="Arial"/>
        <family val="2"/>
      </rPr>
      <t xml:space="preserve">- Evaluation énergétique avant/après
</t>
    </r>
    <r>
      <rPr>
        <i/>
        <sz val="9"/>
        <color indexed="56"/>
        <rFont val="Arial1"/>
      </rPr>
      <t xml:space="preserve">
</t>
    </r>
    <r>
      <rPr>
        <i/>
        <sz val="9"/>
        <color indexed="56"/>
        <rFont val="Arial"/>
        <family val="2"/>
      </rPr>
      <t xml:space="preserve">- En secteur Diffus uniquement, devis et contrat d'AMO
</t>
    </r>
    <r>
      <rPr>
        <i/>
        <sz val="9"/>
        <color indexed="56"/>
        <rFont val="Arial1"/>
      </rPr>
      <t xml:space="preserve">
</t>
    </r>
    <r>
      <rPr>
        <i/>
        <sz val="9"/>
        <color indexed="56"/>
        <rFont val="Arial"/>
        <family val="2"/>
      </rPr>
      <t xml:space="preserve">- Imprimé engagements CEE (intégrée dans le Service en Ligne)
</t>
    </r>
    <r>
      <rPr>
        <i/>
        <sz val="9"/>
        <color indexed="56"/>
        <rFont val="Arial1"/>
      </rPr>
      <t xml:space="preserve">
</t>
    </r>
    <r>
      <rPr>
        <i/>
        <sz val="9"/>
        <color indexed="56"/>
        <rFont val="Arial"/>
        <family val="2"/>
      </rPr>
      <t>- Copie fiche de synthèse de l'évaluation globale (intégrée dans le Service en Ligne)</t>
    </r>
  </si>
  <si>
    <t>tte la journée</t>
  </si>
  <si>
    <t>ballon thermo</t>
  </si>
  <si>
    <t>&gt; 300 l</t>
  </si>
  <si>
    <t>foyer ouvert + trappe</t>
  </si>
  <si>
    <t>foyer ouvert</t>
  </si>
  <si>
    <t>radiateur bain d'huile</t>
  </si>
  <si>
    <t>soir / week end</t>
  </si>
  <si>
    <t>par E.A. fenêtres / sorties murales</t>
  </si>
  <si>
    <t>non, thermostat individuel</t>
  </si>
  <si>
    <t>électrique</t>
  </si>
  <si>
    <t>1/2 journée</t>
  </si>
  <si>
    <t>version
04 03 20</t>
  </si>
  <si>
    <t>Total dépenses</t>
  </si>
  <si>
    <t>Total Subventions Anah / Département / Le Havre Seine Métropole / Région</t>
  </si>
  <si>
    <t>Subventions Anah :</t>
  </si>
  <si>
    <t>Subvention Département :</t>
  </si>
  <si>
    <t>date achat logement</t>
  </si>
  <si>
    <t>Age propriétaire</t>
  </si>
  <si>
    <t>Fondation</t>
  </si>
  <si>
    <t>ou</t>
  </si>
  <si>
    <t>date création fiche contact</t>
  </si>
  <si>
    <t>Financement 1 travaux :</t>
  </si>
  <si>
    <t>Financement 2 travaux :</t>
  </si>
  <si>
    <t>commentaires :</t>
  </si>
  <si>
    <t>Nom propriétaire                                M:</t>
  </si>
  <si>
    <t>Accession</t>
  </si>
  <si>
    <t>Modalités paiement travaux :</t>
  </si>
  <si>
    <t>adultes en + qui vivent dans lgmt ?</t>
  </si>
  <si>
    <t>retraité secteur public</t>
  </si>
  <si>
    <t>retraité secteur privé</t>
  </si>
  <si>
    <t>en recherche d'emploi</t>
  </si>
  <si>
    <t>en invalidité</t>
  </si>
  <si>
    <t>version
13 05 2020</t>
  </si>
  <si>
    <t>proposition d'amenagement 5</t>
  </si>
  <si>
    <t>proposition d'amenagement 4</t>
  </si>
  <si>
    <t>proposition d'amenagement 3</t>
  </si>
  <si>
    <t>proposition d'amenagement 2</t>
  </si>
  <si>
    <t>proposition d'amenagement 1</t>
  </si>
  <si>
    <t>phatologie mme</t>
  </si>
  <si>
    <t>phatologie mr</t>
  </si>
  <si>
    <t>préhension mme</t>
  </si>
  <si>
    <t>préhension mr</t>
  </si>
  <si>
    <t>utilisation gauche droite mme</t>
  </si>
  <si>
    <t>utilisation gauche droite mr</t>
  </si>
  <si>
    <t>utilisation inferieur / sueperieur mmme</t>
  </si>
  <si>
    <t>utilisation inferieur / sueperieur mr</t>
  </si>
  <si>
    <t>transfert mme</t>
  </si>
  <si>
    <t>transfert mr</t>
  </si>
  <si>
    <t>port du corset mme</t>
  </si>
  <si>
    <t xml:space="preserve">port du corset mr </t>
  </si>
  <si>
    <t>monte les marches mme</t>
  </si>
  <si>
    <t>monte les marches mr</t>
  </si>
  <si>
    <t>marche seul mme</t>
  </si>
  <si>
    <t>marche seul mr</t>
  </si>
  <si>
    <t>aide de la famille mme 3</t>
  </si>
  <si>
    <t>aide de la famille mme 2</t>
  </si>
  <si>
    <t>aide de la famille mme 1</t>
  </si>
  <si>
    <t>aide de la famille mr 3</t>
  </si>
  <si>
    <t>aide de la famille mr 2</t>
  </si>
  <si>
    <t>aide de la famille mr 1</t>
  </si>
  <si>
    <t>taux gir mme</t>
  </si>
  <si>
    <t>taux gir mr</t>
  </si>
  <si>
    <t>non fait par mme 3</t>
  </si>
  <si>
    <t>non fait par mme 2</t>
  </si>
  <si>
    <t>non fait par mme 1</t>
  </si>
  <si>
    <t>non fait par mr 3</t>
  </si>
  <si>
    <t>non fait par mr 2</t>
  </si>
  <si>
    <t>non fait par mr 1</t>
  </si>
  <si>
    <t>fait par mme 3</t>
  </si>
  <si>
    <t>fait par mme 2</t>
  </si>
  <si>
    <t>fait par mme 1</t>
  </si>
  <si>
    <t>fait par mr 3</t>
  </si>
  <si>
    <t>fait par mr 2</t>
  </si>
  <si>
    <t>fait par mr 1</t>
  </si>
  <si>
    <t>mme situation</t>
  </si>
  <si>
    <t>mr situation</t>
  </si>
  <si>
    <t>% financement 4</t>
  </si>
  <si>
    <t>% financement 3</t>
  </si>
  <si>
    <t>% financement 2</t>
  </si>
  <si>
    <t>% financement 1</t>
  </si>
  <si>
    <t>eligbile 4</t>
  </si>
  <si>
    <t>eligible 3</t>
  </si>
  <si>
    <t>eligible 2</t>
  </si>
  <si>
    <t>eligible 1</t>
  </si>
  <si>
    <t>Proposition de la M R 6</t>
  </si>
  <si>
    <t>Proposition de la M R 5</t>
  </si>
  <si>
    <t>Proposition de la M R 4</t>
  </si>
  <si>
    <t>Proposition de la M R 3</t>
  </si>
  <si>
    <t>Proposition de la M R 2</t>
  </si>
  <si>
    <t>Proposition de la M R 1</t>
  </si>
  <si>
    <t>Travaux envisagés par PO 5</t>
  </si>
  <si>
    <t>Travaux envisagés par PO 4</t>
  </si>
  <si>
    <t>Travaux envisagés par PO 3</t>
  </si>
  <si>
    <t>Travaux envisagés par PO 2</t>
  </si>
  <si>
    <t>Travaux envisagés par PO 1</t>
  </si>
  <si>
    <t>date de naissance n2</t>
  </si>
  <si>
    <t>tech</t>
  </si>
  <si>
    <t>prorietaire</t>
  </si>
  <si>
    <t>prenom 2</t>
  </si>
  <si>
    <t>prenom</t>
  </si>
  <si>
    <t>nom proriétaire 2</t>
  </si>
  <si>
    <t>='QUESTIONNAIRE THERMIQUE'!F47</t>
  </si>
  <si>
    <t xml:space="preserve">age </t>
  </si>
  <si>
    <t>age</t>
  </si>
  <si>
    <t xml:space="preserve">Subvention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</si>
</sst>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F800]dddd\,\ mmmm\ dd\,\ yyyy"/>
    <numFmt numFmtId="165" formatCode="#,##0\ &quot;€&quot;"/>
    <numFmt numFmtId="166" formatCode="_-* #,##0\ &quot;€&quot;_-;\-* #,##0\ &quot;€&quot;_-;_-* &quot;-&quot;??\ &quot;€&quot;_-;_-@_-"/>
    <numFmt numFmtId="167" formatCode="#,##0.00\ &quot;€&quot;"/>
    <numFmt numFmtId="168" formatCode="0#&quot; &quot;##&quot; &quot;##&quot; &quot;##&quot; &quot;##"/>
    <numFmt numFmtId="169" formatCode="&quot;Reçu&quot;;&quot;&quot;;&quot;&quot;"/>
    <numFmt numFmtId="170" formatCode="&quot;Enregistrée&quot;;&quot;&quot;;&quot;&quot;"/>
    <numFmt numFmtId="171" formatCode="dd/mm/yy;@"/>
    <numFmt numFmtId="172" formatCode="yy"/>
  </numFmts>
  <fonts count="7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6"/>
      <color indexed="8"/>
      <name val="Arial"/>
      <family val="2"/>
    </font>
    <font>
      <sz val="10"/>
      <color indexed="24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2"/>
      <color indexed="10"/>
      <name val="Calibri"/>
      <family val="2"/>
    </font>
    <font>
      <sz val="12"/>
      <color indexed="56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i/>
      <sz val="9"/>
      <color indexed="56"/>
      <name val="Arial"/>
      <family val="2"/>
    </font>
    <font>
      <b/>
      <i/>
      <sz val="9"/>
      <color indexed="56"/>
      <name val="Arial"/>
      <family val="2"/>
    </font>
    <font>
      <i/>
      <sz val="9"/>
      <color indexed="56"/>
      <name val="Arial1"/>
    </font>
    <font>
      <u/>
      <sz val="10"/>
      <color theme="10"/>
      <name val="Arial"/>
      <family val="2"/>
    </font>
    <font>
      <i/>
      <sz val="10"/>
      <color theme="4" tint="-0.499984740745262"/>
      <name val="Arial"/>
      <family val="2"/>
    </font>
    <font>
      <sz val="12"/>
      <color theme="3"/>
      <name val="Lucida Sans Corp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3"/>
      <name val="Lucida Sans Corp"/>
    </font>
    <font>
      <sz val="12"/>
      <color theme="3"/>
      <name val="Arial"/>
      <family val="2"/>
    </font>
    <font>
      <sz val="10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u/>
      <sz val="12"/>
      <color theme="3"/>
      <name val="Arial"/>
      <family val="2"/>
    </font>
    <font>
      <b/>
      <sz val="14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  <font>
      <sz val="1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3"/>
      <name val="Arial"/>
      <family val="2"/>
    </font>
    <font>
      <i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rgb="FF00B0F0"/>
      <name val="Calibri"/>
      <family val="2"/>
      <scheme val="minor"/>
    </font>
    <font>
      <sz val="8"/>
      <color theme="3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3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3"/>
      <name val="Arial"/>
      <family val="2"/>
    </font>
    <font>
      <b/>
      <sz val="12"/>
      <color theme="0"/>
      <name val="Calibri"/>
      <family val="2"/>
      <scheme val="minor"/>
    </font>
    <font>
      <sz val="12"/>
      <color theme="3"/>
      <name val="Calibri"/>
      <family val="2"/>
    </font>
    <font>
      <i/>
      <sz val="9"/>
      <color theme="3"/>
      <name val="Arial"/>
      <family val="2"/>
    </font>
    <font>
      <i/>
      <sz val="12"/>
      <color theme="3"/>
      <name val="Arial"/>
      <family val="2"/>
    </font>
    <font>
      <i/>
      <sz val="9"/>
      <color theme="3"/>
      <name val="Arial1"/>
    </font>
    <font>
      <b/>
      <i/>
      <sz val="9"/>
      <color theme="3"/>
      <name val="Arial1"/>
    </font>
    <font>
      <b/>
      <sz val="16"/>
      <name val="Calibri"/>
      <family val="2"/>
      <scheme val="minor"/>
    </font>
    <font>
      <b/>
      <sz val="12"/>
      <color theme="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  <fill>
      <patternFill patternType="solid">
        <fgColor indexed="47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1" fillId="2" borderId="0" applyNumberFormat="0" applyBorder="0" applyProtection="0">
      <alignment horizontal="center" vertical="center"/>
    </xf>
    <xf numFmtId="0" fontId="2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" fillId="0" borderId="0"/>
    <xf numFmtId="0" fontId="10" fillId="3" borderId="1" applyNumberFormat="0" applyProtection="0">
      <alignment horizontal="center"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89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20" fontId="30" fillId="0" borderId="0" xfId="0" applyNumberFormat="1" applyFont="1" applyBorder="1" applyAlignment="1">
      <alignment horizontal="left" vertical="center"/>
    </xf>
    <xf numFmtId="169" fontId="31" fillId="4" borderId="0" xfId="0" applyNumberFormat="1" applyFont="1" applyFill="1" applyBorder="1" applyAlignment="1" applyProtection="1">
      <alignment horizontal="left" vertical="center" wrapText="1" indent="1"/>
      <protection locked="0"/>
    </xf>
    <xf numFmtId="170" fontId="32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169" fontId="33" fillId="7" borderId="14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7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32" fillId="7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32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4" fontId="32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9" fontId="34" fillId="4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5" fillId="4" borderId="0" xfId="0" applyFont="1" applyFill="1" applyBorder="1" applyAlignment="1" applyProtection="1">
      <alignment horizontal="left" vertical="center" wrapText="1" indent="1"/>
      <protection locked="0"/>
    </xf>
    <xf numFmtId="0" fontId="32" fillId="4" borderId="0" xfId="0" applyFont="1" applyFill="1" applyBorder="1" applyAlignment="1" applyProtection="1">
      <alignment horizontal="left" vertical="center" wrapText="1" indent="1"/>
      <protection locked="0"/>
    </xf>
    <xf numFmtId="0" fontId="32" fillId="7" borderId="12" xfId="0" applyFont="1" applyFill="1" applyBorder="1" applyAlignment="1" applyProtection="1">
      <alignment horizontal="left" vertical="center" wrapText="1" indent="1"/>
      <protection locked="0"/>
    </xf>
    <xf numFmtId="0" fontId="32" fillId="4" borderId="12" xfId="0" applyFont="1" applyFill="1" applyBorder="1" applyAlignment="1" applyProtection="1">
      <alignment horizontal="left" vertical="center" wrapText="1" indent="1"/>
      <protection locked="0"/>
    </xf>
    <xf numFmtId="0" fontId="36" fillId="4" borderId="14" xfId="0" applyFont="1" applyFill="1" applyBorder="1" applyAlignment="1" applyProtection="1">
      <alignment horizontal="left" vertical="center" wrapText="1" indent="1"/>
      <protection locked="0"/>
    </xf>
    <xf numFmtId="0" fontId="37" fillId="4" borderId="0" xfId="0" applyFont="1" applyFill="1" applyBorder="1" applyAlignment="1" applyProtection="1">
      <alignment horizontal="left" vertical="center" wrapText="1" indent="1"/>
      <protection locked="0"/>
    </xf>
    <xf numFmtId="0" fontId="36" fillId="7" borderId="12" xfId="0" applyFont="1" applyFill="1" applyBorder="1" applyAlignment="1" applyProtection="1">
      <alignment horizontal="left" vertical="center" wrapText="1" indent="1"/>
      <protection locked="0"/>
    </xf>
    <xf numFmtId="0" fontId="36" fillId="4" borderId="12" xfId="0" applyFont="1" applyFill="1" applyBorder="1" applyAlignment="1" applyProtection="1">
      <alignment horizontal="left" vertical="center" wrapText="1" indent="1"/>
      <protection locked="0"/>
    </xf>
    <xf numFmtId="0" fontId="38" fillId="8" borderId="15" xfId="0" applyFont="1" applyFill="1" applyBorder="1" applyAlignment="1" applyProtection="1">
      <alignment horizontal="left" vertical="center" wrapText="1" indent="1"/>
      <protection locked="0"/>
    </xf>
    <xf numFmtId="0" fontId="38" fillId="8" borderId="16" xfId="0" applyFont="1" applyFill="1" applyBorder="1" applyAlignment="1" applyProtection="1">
      <alignment horizontal="left" vertical="center" wrapText="1" indent="1"/>
      <protection locked="0"/>
    </xf>
    <xf numFmtId="0" fontId="38" fillId="8" borderId="17" xfId="0" applyFont="1" applyFill="1" applyBorder="1" applyAlignment="1" applyProtection="1">
      <alignment horizontal="left" vertical="center" wrapText="1" indent="1"/>
      <protection locked="0"/>
    </xf>
    <xf numFmtId="0" fontId="39" fillId="4" borderId="0" xfId="0" applyFont="1" applyFill="1" applyBorder="1" applyAlignment="1" applyProtection="1">
      <alignment horizontal="left" vertical="center" wrapText="1" indent="1"/>
      <protection locked="0"/>
    </xf>
    <xf numFmtId="164" fontId="32" fillId="8" borderId="18" xfId="0" applyNumberFormat="1" applyFont="1" applyFill="1" applyBorder="1" applyAlignment="1" applyProtection="1">
      <alignment horizontal="left" vertical="center" wrapText="1" indent="1"/>
      <protection locked="0"/>
    </xf>
    <xf numFmtId="171" fontId="32" fillId="8" borderId="18" xfId="0" applyNumberFormat="1" applyFont="1" applyFill="1" applyBorder="1" applyAlignment="1" applyProtection="1">
      <alignment horizontal="left" vertical="center" wrapText="1" indent="1"/>
      <protection locked="0"/>
    </xf>
    <xf numFmtId="171" fontId="32" fillId="4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40" fillId="4" borderId="0" xfId="2" applyFont="1" applyFill="1" applyBorder="1" applyAlignment="1" applyProtection="1">
      <alignment horizontal="left" vertical="center" wrapText="1" indent="1"/>
      <protection locked="0"/>
    </xf>
    <xf numFmtId="0" fontId="32" fillId="4" borderId="13" xfId="0" applyFont="1" applyFill="1" applyBorder="1" applyAlignment="1" applyProtection="1">
      <alignment horizontal="left" vertical="center" wrapText="1" indent="1"/>
      <protection locked="0"/>
    </xf>
    <xf numFmtId="164" fontId="32" fillId="8" borderId="6" xfId="0" applyNumberFormat="1" applyFont="1" applyFill="1" applyBorder="1" applyAlignment="1" applyProtection="1">
      <alignment horizontal="left" vertical="center" wrapText="1" indent="1"/>
      <protection locked="0"/>
    </xf>
    <xf numFmtId="171" fontId="32" fillId="7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41" fillId="0" borderId="0" xfId="0" applyFont="1" applyFill="1" applyBorder="1" applyAlignment="1" applyProtection="1">
      <alignment horizontal="left" vertical="center" wrapText="1" indent="1"/>
      <protection locked="0"/>
    </xf>
    <xf numFmtId="0" fontId="35" fillId="0" borderId="0" xfId="0" applyFont="1" applyFill="1" applyBorder="1" applyAlignment="1" applyProtection="1">
      <alignment horizontal="left" vertical="center" wrapText="1" indent="1"/>
      <protection locked="0"/>
    </xf>
    <xf numFmtId="0" fontId="32" fillId="0" borderId="0" xfId="0" applyFont="1" applyFill="1" applyBorder="1" applyAlignment="1" applyProtection="1">
      <alignment horizontal="left" vertical="center" wrapText="1" indent="1"/>
      <protection locked="0"/>
    </xf>
    <xf numFmtId="0" fontId="35" fillId="9" borderId="19" xfId="0" applyFont="1" applyFill="1" applyBorder="1" applyAlignment="1" applyProtection="1">
      <alignment horizontal="left" vertical="center" wrapText="1" indent="1"/>
      <protection locked="0"/>
    </xf>
    <xf numFmtId="169" fontId="31" fillId="9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5" fillId="9" borderId="0" xfId="0" applyFont="1" applyFill="1" applyBorder="1" applyAlignment="1" applyProtection="1">
      <alignment horizontal="left" vertical="center" wrapText="1" indent="1"/>
      <protection locked="0"/>
    </xf>
    <xf numFmtId="0" fontId="35" fillId="9" borderId="20" xfId="0" applyFont="1" applyFill="1" applyBorder="1" applyAlignment="1" applyProtection="1">
      <alignment horizontal="left" vertical="center" wrapText="1" indent="1"/>
      <protection locked="0"/>
    </xf>
    <xf numFmtId="169" fontId="31" fillId="9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9" fillId="10" borderId="0" xfId="0" applyFont="1" applyFill="1" applyBorder="1" applyAlignment="1" applyProtection="1">
      <alignment horizontal="left" vertical="center" wrapText="1" indent="1"/>
      <protection locked="0"/>
    </xf>
    <xf numFmtId="0" fontId="39" fillId="11" borderId="0" xfId="0" applyFont="1" applyFill="1" applyBorder="1" applyAlignment="1" applyProtection="1">
      <alignment horizontal="left" vertical="center" wrapText="1" indent="1"/>
      <protection locked="0"/>
    </xf>
    <xf numFmtId="0" fontId="42" fillId="11" borderId="0" xfId="0" applyFont="1" applyFill="1" applyBorder="1" applyAlignment="1" applyProtection="1">
      <alignment horizontal="center" vertical="center" wrapText="1"/>
      <protection locked="0"/>
    </xf>
    <xf numFmtId="170" fontId="32" fillId="4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36" fillId="0" borderId="14" xfId="0" applyFont="1" applyFill="1" applyBorder="1" applyAlignment="1" applyProtection="1">
      <alignment horizontal="left" vertical="center" wrapText="1" indent="1"/>
      <protection locked="0"/>
    </xf>
    <xf numFmtId="0" fontId="32" fillId="4" borderId="21" xfId="0" applyFont="1" applyFill="1" applyBorder="1" applyAlignment="1" applyProtection="1">
      <alignment horizontal="left" vertical="center" wrapText="1" indent="1"/>
      <protection locked="0"/>
    </xf>
    <xf numFmtId="0" fontId="32" fillId="4" borderId="21" xfId="0" applyFont="1" applyFill="1" applyBorder="1" applyAlignment="1" applyProtection="1">
      <alignment horizontal="left" vertical="center" wrapText="1" indent="1"/>
      <protection locked="0"/>
    </xf>
    <xf numFmtId="0" fontId="33" fillId="4" borderId="12" xfId="0" applyFont="1" applyFill="1" applyBorder="1" applyAlignment="1" applyProtection="1">
      <alignment horizontal="left" vertical="center" wrapText="1" indent="1"/>
      <protection locked="0"/>
    </xf>
    <xf numFmtId="0" fontId="43" fillId="0" borderId="0" xfId="7" applyFont="1" applyFill="1" applyBorder="1" applyAlignment="1">
      <alignment horizontal="left" vertical="center"/>
    </xf>
    <xf numFmtId="0" fontId="44" fillId="0" borderId="5" xfId="7" applyFont="1" applyBorder="1" applyAlignment="1">
      <alignment vertical="center"/>
    </xf>
    <xf numFmtId="0" fontId="32" fillId="0" borderId="5" xfId="7" applyFont="1" applyBorder="1" applyAlignment="1">
      <alignment vertical="center"/>
    </xf>
    <xf numFmtId="0" fontId="43" fillId="0" borderId="5" xfId="7" applyFont="1" applyBorder="1" applyAlignment="1">
      <alignment vertical="center"/>
    </xf>
    <xf numFmtId="0" fontId="44" fillId="0" borderId="22" xfId="7" applyFont="1" applyBorder="1" applyAlignment="1">
      <alignment vertical="center"/>
    </xf>
    <xf numFmtId="0" fontId="44" fillId="0" borderId="23" xfId="7" applyFont="1" applyBorder="1" applyAlignment="1">
      <alignment vertical="center"/>
    </xf>
    <xf numFmtId="0" fontId="44" fillId="0" borderId="24" xfId="7" applyFont="1" applyBorder="1" applyAlignment="1">
      <alignment vertical="center"/>
    </xf>
    <xf numFmtId="0" fontId="44" fillId="0" borderId="0" xfId="7" applyFont="1" applyBorder="1" applyAlignment="1">
      <alignment vertical="center"/>
    </xf>
    <xf numFmtId="0" fontId="44" fillId="5" borderId="5" xfId="7" applyFont="1" applyFill="1" applyBorder="1" applyAlignment="1">
      <alignment vertical="center"/>
    </xf>
    <xf numFmtId="0" fontId="44" fillId="0" borderId="25" xfId="7" applyFont="1" applyBorder="1" applyAlignment="1">
      <alignment vertical="center"/>
    </xf>
    <xf numFmtId="0" fontId="44" fillId="0" borderId="26" xfId="7" applyFont="1" applyBorder="1" applyAlignment="1">
      <alignment vertical="center"/>
    </xf>
    <xf numFmtId="14" fontId="44" fillId="0" borderId="5" xfId="7" applyNumberFormat="1" applyFont="1" applyBorder="1" applyAlignment="1">
      <alignment vertical="center"/>
    </xf>
    <xf numFmtId="0" fontId="44" fillId="0" borderId="5" xfId="7" applyFont="1" applyBorder="1" applyAlignment="1">
      <alignment horizontal="center" vertical="center"/>
    </xf>
    <xf numFmtId="0" fontId="44" fillId="0" borderId="5" xfId="7" applyFont="1" applyBorder="1" applyAlignment="1">
      <alignment horizontal="right" vertical="center"/>
    </xf>
    <xf numFmtId="44" fontId="44" fillId="0" borderId="5" xfId="7" applyNumberFormat="1" applyFont="1" applyBorder="1" applyAlignment="1">
      <alignment horizontal="right" vertical="center"/>
    </xf>
    <xf numFmtId="0" fontId="44" fillId="5" borderId="26" xfId="7" applyFont="1" applyFill="1" applyBorder="1" applyAlignment="1">
      <alignment vertical="center"/>
    </xf>
    <xf numFmtId="0" fontId="43" fillId="0" borderId="24" xfId="7" applyFont="1" applyBorder="1" applyAlignment="1">
      <alignment vertical="center"/>
    </xf>
    <xf numFmtId="0" fontId="44" fillId="0" borderId="5" xfId="7" applyFont="1" applyBorder="1" applyAlignment="1">
      <alignment horizontal="center" vertical="center" wrapText="1"/>
    </xf>
    <xf numFmtId="0" fontId="44" fillId="0" borderId="0" xfId="7" applyFont="1" applyFill="1" applyBorder="1" applyAlignment="1">
      <alignment horizontal="left" vertical="center"/>
    </xf>
    <xf numFmtId="9" fontId="36" fillId="7" borderId="18" xfId="0" applyNumberFormat="1" applyFont="1" applyFill="1" applyBorder="1" applyAlignment="1" applyProtection="1">
      <alignment horizontal="left" vertical="center" wrapText="1" indent="1"/>
      <protection locked="0"/>
    </xf>
    <xf numFmtId="44" fontId="4" fillId="0" borderId="0" xfId="7" applyNumberFormat="1" applyFont="1" applyFill="1" applyAlignment="1">
      <alignment vertical="center"/>
    </xf>
    <xf numFmtId="44" fontId="9" fillId="0" borderId="0" xfId="7" applyNumberFormat="1" applyFont="1" applyFill="1" applyAlignment="1">
      <alignment vertical="center"/>
    </xf>
    <xf numFmtId="44" fontId="9" fillId="0" borderId="0" xfId="7" applyNumberFormat="1" applyFont="1" applyFill="1" applyAlignment="1">
      <alignment horizontal="right" vertical="center"/>
    </xf>
    <xf numFmtId="44" fontId="4" fillId="0" borderId="0" xfId="7" applyNumberFormat="1" applyFont="1" applyFill="1" applyAlignment="1">
      <alignment horizontal="center" vertical="center"/>
    </xf>
    <xf numFmtId="44" fontId="9" fillId="0" borderId="0" xfId="7" applyNumberFormat="1" applyFont="1" applyFill="1" applyBorder="1" applyAlignment="1">
      <alignment horizontal="right" vertical="center"/>
    </xf>
    <xf numFmtId="44" fontId="4" fillId="0" borderId="0" xfId="7" applyNumberFormat="1" applyFont="1" applyFill="1" applyBorder="1" applyAlignment="1">
      <alignment vertical="center"/>
    </xf>
    <xf numFmtId="44" fontId="4" fillId="0" borderId="0" xfId="7" applyNumberFormat="1" applyFont="1" applyFill="1" applyBorder="1" applyAlignment="1">
      <alignment horizontal="center" vertical="center"/>
    </xf>
    <xf numFmtId="44" fontId="45" fillId="0" borderId="0" xfId="7" applyNumberFormat="1" applyFont="1" applyFill="1" applyAlignment="1">
      <alignment vertical="center"/>
    </xf>
    <xf numFmtId="44" fontId="45" fillId="0" borderId="0" xfId="7" applyNumberFormat="1" applyFont="1" applyFill="1" applyBorder="1" applyAlignment="1">
      <alignment horizontal="right" vertical="center"/>
    </xf>
    <xf numFmtId="44" fontId="4" fillId="0" borderId="15" xfId="7" applyNumberFormat="1" applyFont="1" applyFill="1" applyBorder="1" applyAlignment="1">
      <alignment vertical="center"/>
    </xf>
    <xf numFmtId="44" fontId="4" fillId="0" borderId="20" xfId="7" applyNumberFormat="1" applyFont="1" applyFill="1" applyBorder="1" applyAlignment="1">
      <alignment vertical="center"/>
    </xf>
    <xf numFmtId="44" fontId="4" fillId="0" borderId="17" xfId="7" applyNumberFormat="1" applyFont="1" applyFill="1" applyBorder="1" applyAlignment="1">
      <alignment vertical="center"/>
    </xf>
    <xf numFmtId="44" fontId="4" fillId="0" borderId="27" xfId="7" applyNumberFormat="1" applyFont="1" applyFill="1" applyBorder="1" applyAlignment="1">
      <alignment vertical="center"/>
    </xf>
    <xf numFmtId="167" fontId="4" fillId="0" borderId="15" xfId="7" applyNumberFormat="1" applyFont="1" applyFill="1" applyBorder="1" applyAlignment="1">
      <alignment horizontal="right" vertical="center"/>
    </xf>
    <xf numFmtId="44" fontId="4" fillId="0" borderId="20" xfId="7" applyNumberFormat="1" applyFont="1" applyFill="1" applyBorder="1" applyAlignment="1">
      <alignment horizontal="left" vertical="center"/>
    </xf>
    <xf numFmtId="44" fontId="3" fillId="0" borderId="20" xfId="7" applyNumberFormat="1" applyFont="1" applyFill="1" applyBorder="1" applyAlignment="1">
      <alignment horizontal="left" vertical="center"/>
    </xf>
    <xf numFmtId="44" fontId="4" fillId="0" borderId="11" xfId="7" applyNumberFormat="1" applyFont="1" applyFill="1" applyBorder="1" applyAlignment="1">
      <alignment vertical="center"/>
    </xf>
    <xf numFmtId="44" fontId="3" fillId="0" borderId="19" xfId="7" applyNumberFormat="1" applyFont="1" applyFill="1" applyBorder="1" applyAlignment="1">
      <alignment horizontal="left" vertical="center"/>
    </xf>
    <xf numFmtId="44" fontId="3" fillId="0" borderId="6" xfId="7" applyNumberFormat="1" applyFont="1" applyFill="1" applyBorder="1" applyAlignment="1">
      <alignment horizontal="left" vertical="center"/>
    </xf>
    <xf numFmtId="167" fontId="4" fillId="0" borderId="0" xfId="7" applyNumberFormat="1" applyFont="1" applyFill="1" applyBorder="1" applyAlignment="1">
      <alignment horizontal="right" vertical="center"/>
    </xf>
    <xf numFmtId="10" fontId="4" fillId="0" borderId="0" xfId="7" applyNumberFormat="1" applyFont="1" applyFill="1" applyBorder="1" applyAlignment="1">
      <alignment horizontal="left" vertical="center"/>
    </xf>
    <xf numFmtId="167" fontId="4" fillId="0" borderId="14" xfId="7" applyNumberFormat="1" applyFont="1" applyFill="1" applyBorder="1" applyAlignment="1">
      <alignment horizontal="right" vertical="center"/>
    </xf>
    <xf numFmtId="44" fontId="4" fillId="0" borderId="0" xfId="7" applyNumberFormat="1" applyFont="1" applyFill="1" applyBorder="1" applyAlignment="1">
      <alignment horizontal="left" vertical="center"/>
    </xf>
    <xf numFmtId="44" fontId="5" fillId="0" borderId="20" xfId="7" applyNumberFormat="1" applyFont="1" applyFill="1" applyBorder="1" applyAlignment="1">
      <alignment horizontal="left" vertical="center"/>
    </xf>
    <xf numFmtId="44" fontId="4" fillId="0" borderId="19" xfId="7" applyNumberFormat="1" applyFont="1" applyFill="1" applyBorder="1" applyAlignment="1">
      <alignment horizontal="left" vertical="center"/>
    </xf>
    <xf numFmtId="167" fontId="4" fillId="12" borderId="15" xfId="7" applyNumberFormat="1" applyFont="1" applyFill="1" applyBorder="1" applyAlignment="1">
      <alignment horizontal="right" vertical="center"/>
    </xf>
    <xf numFmtId="44" fontId="3" fillId="0" borderId="17" xfId="7" applyNumberFormat="1" applyFont="1" applyFill="1" applyBorder="1" applyAlignment="1">
      <alignment horizontal="left" vertical="center"/>
    </xf>
    <xf numFmtId="167" fontId="4" fillId="13" borderId="15" xfId="7" applyNumberFormat="1" applyFont="1" applyFill="1" applyBorder="1" applyAlignment="1">
      <alignment horizontal="right" vertical="center"/>
    </xf>
    <xf numFmtId="44" fontId="19" fillId="0" borderId="17" xfId="7" applyNumberFormat="1" applyFont="1" applyFill="1" applyBorder="1" applyAlignment="1">
      <alignment horizontal="left" vertical="center"/>
    </xf>
    <xf numFmtId="167" fontId="4" fillId="13" borderId="29" xfId="7" applyNumberFormat="1" applyFont="1" applyFill="1" applyBorder="1" applyAlignment="1">
      <alignment horizontal="right" vertical="center"/>
    </xf>
    <xf numFmtId="44" fontId="19" fillId="0" borderId="19" xfId="7" applyNumberFormat="1" applyFont="1" applyFill="1" applyBorder="1" applyAlignment="1">
      <alignment horizontal="left" vertical="center"/>
    </xf>
    <xf numFmtId="44" fontId="4" fillId="0" borderId="30" xfId="7" applyNumberFormat="1" applyFont="1" applyFill="1" applyBorder="1" applyAlignment="1">
      <alignment vertical="center"/>
    </xf>
    <xf numFmtId="44" fontId="9" fillId="0" borderId="31" xfId="7" applyNumberFormat="1" applyFont="1" applyFill="1" applyBorder="1" applyAlignment="1">
      <alignment vertical="center"/>
    </xf>
    <xf numFmtId="44" fontId="9" fillId="0" borderId="0" xfId="7" applyNumberFormat="1" applyFont="1" applyFill="1" applyBorder="1" applyAlignment="1">
      <alignment vertical="center"/>
    </xf>
    <xf numFmtId="44" fontId="3" fillId="0" borderId="0" xfId="7" applyNumberFormat="1" applyFont="1" applyFill="1" applyBorder="1" applyAlignment="1">
      <alignment horizontal="left" vertical="center"/>
    </xf>
    <xf numFmtId="44" fontId="4" fillId="0" borderId="32" xfId="7" applyNumberFormat="1" applyFont="1" applyFill="1" applyBorder="1" applyAlignment="1">
      <alignment vertical="center"/>
    </xf>
    <xf numFmtId="44" fontId="46" fillId="0" borderId="16" xfId="7" applyNumberFormat="1" applyFont="1" applyFill="1" applyBorder="1" applyAlignment="1">
      <alignment horizontal="left" vertical="center"/>
    </xf>
    <xf numFmtId="9" fontId="46" fillId="0" borderId="16" xfId="7" applyNumberFormat="1" applyFont="1" applyFill="1" applyBorder="1" applyAlignment="1">
      <alignment horizontal="left" vertical="center"/>
    </xf>
    <xf numFmtId="44" fontId="46" fillId="0" borderId="0" xfId="7" applyNumberFormat="1" applyFont="1" applyFill="1" applyBorder="1" applyAlignment="1">
      <alignment vertical="center"/>
    </xf>
    <xf numFmtId="44" fontId="46" fillId="0" borderId="33" xfId="7" applyNumberFormat="1" applyFont="1" applyFill="1" applyBorder="1" applyAlignment="1">
      <alignment horizontal="left" vertical="center"/>
    </xf>
    <xf numFmtId="9" fontId="46" fillId="0" borderId="33" xfId="7" applyNumberFormat="1" applyFont="1" applyFill="1" applyBorder="1" applyAlignment="1">
      <alignment horizontal="left" vertical="center"/>
    </xf>
    <xf numFmtId="167" fontId="3" fillId="13" borderId="27" xfId="7" applyNumberFormat="1" applyFont="1" applyFill="1" applyBorder="1" applyAlignment="1">
      <alignment horizontal="right" vertical="center"/>
    </xf>
    <xf numFmtId="44" fontId="19" fillId="0" borderId="11" xfId="7" applyNumberFormat="1" applyFont="1" applyFill="1" applyBorder="1" applyAlignment="1">
      <alignment horizontal="left" vertical="center"/>
    </xf>
    <xf numFmtId="44" fontId="46" fillId="0" borderId="13" xfId="7" applyNumberFormat="1" applyFont="1" applyFill="1" applyBorder="1" applyAlignment="1">
      <alignment horizontal="left" vertical="center"/>
    </xf>
    <xf numFmtId="0" fontId="46" fillId="0" borderId="13" xfId="7" applyNumberFormat="1" applyFont="1" applyFill="1" applyBorder="1" applyAlignment="1">
      <alignment horizontal="left" vertical="center"/>
    </xf>
    <xf numFmtId="44" fontId="46" fillId="0" borderId="0" xfId="7" applyNumberFormat="1" applyFont="1" applyFill="1" applyBorder="1" applyAlignment="1">
      <alignment horizontal="center" vertical="center"/>
    </xf>
    <xf numFmtId="44" fontId="46" fillId="0" borderId="0" xfId="7" applyNumberFormat="1" applyFont="1" applyFill="1" applyBorder="1" applyAlignment="1">
      <alignment horizontal="right" vertical="center"/>
    </xf>
    <xf numFmtId="9" fontId="4" fillId="0" borderId="19" xfId="10" applyNumberFormat="1" applyFont="1" applyFill="1" applyBorder="1" applyAlignment="1">
      <alignment horizontal="left" vertical="center"/>
    </xf>
    <xf numFmtId="44" fontId="9" fillId="0" borderId="0" xfId="7" applyNumberFormat="1" applyFont="1" applyFill="1" applyAlignment="1">
      <alignment horizontal="left" vertical="center"/>
    </xf>
    <xf numFmtId="9" fontId="4" fillId="0" borderId="0" xfId="10" applyNumberFormat="1" applyFont="1" applyFill="1" applyBorder="1" applyAlignment="1">
      <alignment horizontal="left" vertical="center"/>
    </xf>
    <xf numFmtId="9" fontId="9" fillId="0" borderId="16" xfId="7" applyNumberFormat="1" applyFont="1" applyFill="1" applyBorder="1" applyAlignment="1">
      <alignment horizontal="left" vertical="center"/>
    </xf>
    <xf numFmtId="167" fontId="3" fillId="13" borderId="15" xfId="7" applyNumberFormat="1" applyFont="1" applyFill="1" applyBorder="1" applyAlignment="1">
      <alignment horizontal="right" vertical="center"/>
    </xf>
    <xf numFmtId="9" fontId="9" fillId="0" borderId="33" xfId="7" applyNumberFormat="1" applyFont="1" applyFill="1" applyBorder="1" applyAlignment="1">
      <alignment horizontal="left" vertical="center"/>
    </xf>
    <xf numFmtId="44" fontId="9" fillId="0" borderId="13" xfId="7" applyNumberFormat="1" applyFont="1" applyFill="1" applyBorder="1" applyAlignment="1">
      <alignment horizontal="left" vertical="center"/>
    </xf>
    <xf numFmtId="44" fontId="9" fillId="0" borderId="0" xfId="7" applyNumberFormat="1" applyFont="1" applyFill="1" applyBorder="1" applyAlignment="1">
      <alignment horizontal="left" vertical="center"/>
    </xf>
    <xf numFmtId="9" fontId="46" fillId="0" borderId="0" xfId="7" applyNumberFormat="1" applyFont="1" applyFill="1" applyBorder="1" applyAlignment="1">
      <alignment vertical="center"/>
    </xf>
    <xf numFmtId="44" fontId="9" fillId="0" borderId="33" xfId="7" applyNumberFormat="1" applyFont="1" applyFill="1" applyBorder="1" applyAlignment="1">
      <alignment horizontal="left" vertical="center"/>
    </xf>
    <xf numFmtId="10" fontId="4" fillId="0" borderId="35" xfId="7" applyNumberFormat="1" applyFont="1" applyFill="1" applyBorder="1" applyAlignment="1">
      <alignment horizontal="left" vertical="center"/>
    </xf>
    <xf numFmtId="167" fontId="3" fillId="13" borderId="36" xfId="7" applyNumberFormat="1" applyFont="1" applyFill="1" applyBorder="1" applyAlignment="1">
      <alignment horizontal="right" vertical="center"/>
    </xf>
    <xf numFmtId="44" fontId="3" fillId="0" borderId="37" xfId="7" applyNumberFormat="1" applyFont="1" applyFill="1" applyBorder="1" applyAlignment="1">
      <alignment horizontal="left" vertical="center"/>
    </xf>
    <xf numFmtId="44" fontId="7" fillId="0" borderId="38" xfId="7" applyNumberFormat="1" applyFont="1" applyFill="1" applyBorder="1" applyAlignment="1">
      <alignment horizontal="left" vertical="center"/>
    </xf>
    <xf numFmtId="44" fontId="5" fillId="0" borderId="12" xfId="7" applyNumberFormat="1" applyFont="1" applyFill="1" applyBorder="1" applyAlignment="1">
      <alignment horizontal="left" vertical="center"/>
    </xf>
    <xf numFmtId="167" fontId="4" fillId="13" borderId="14" xfId="7" applyNumberFormat="1" applyFont="1" applyFill="1" applyBorder="1" applyAlignment="1">
      <alignment horizontal="right" vertical="center"/>
    </xf>
    <xf numFmtId="0" fontId="4" fillId="0" borderId="19" xfId="7" applyNumberFormat="1" applyFont="1" applyFill="1" applyBorder="1" applyAlignment="1">
      <alignment horizontal="left" vertical="center"/>
    </xf>
    <xf numFmtId="44" fontId="9" fillId="0" borderId="16" xfId="7" applyNumberFormat="1" applyFont="1" applyFill="1" applyBorder="1" applyAlignment="1">
      <alignment horizontal="left" vertical="center"/>
    </xf>
    <xf numFmtId="44" fontId="12" fillId="0" borderId="12" xfId="7" applyNumberFormat="1" applyFont="1" applyFill="1" applyBorder="1" applyAlignment="1">
      <alignment vertical="center"/>
    </xf>
    <xf numFmtId="44" fontId="12" fillId="0" borderId="39" xfId="7" applyNumberFormat="1" applyFont="1" applyFill="1" applyBorder="1" applyAlignment="1">
      <alignment horizontal="right" vertical="center"/>
    </xf>
    <xf numFmtId="167" fontId="3" fillId="13" borderId="12" xfId="7" applyNumberFormat="1" applyFont="1" applyFill="1" applyBorder="1" applyAlignment="1">
      <alignment horizontal="right" vertical="center"/>
    </xf>
    <xf numFmtId="44" fontId="9" fillId="0" borderId="28" xfId="7" applyNumberFormat="1" applyFont="1" applyFill="1" applyBorder="1" applyAlignment="1">
      <alignment vertical="center"/>
    </xf>
    <xf numFmtId="44" fontId="9" fillId="0" borderId="28" xfId="7" applyNumberFormat="1" applyFont="1" applyFill="1" applyBorder="1" applyAlignment="1">
      <alignment horizontal="right" vertical="center"/>
    </xf>
    <xf numFmtId="9" fontId="9" fillId="0" borderId="28" xfId="7" applyNumberFormat="1" applyFont="1" applyFill="1" applyBorder="1" applyAlignment="1">
      <alignment vertical="center"/>
    </xf>
    <xf numFmtId="44" fontId="9" fillId="0" borderId="20" xfId="7" applyNumberFormat="1" applyFont="1" applyFill="1" applyBorder="1" applyAlignment="1">
      <alignment horizontal="right" vertical="center"/>
    </xf>
    <xf numFmtId="44" fontId="9" fillId="0" borderId="12" xfId="7" applyNumberFormat="1" applyFont="1" applyFill="1" applyBorder="1" applyAlignment="1">
      <alignment vertical="center"/>
    </xf>
    <xf numFmtId="6" fontId="9" fillId="0" borderId="12" xfId="7" applyNumberFormat="1" applyFont="1" applyFill="1" applyBorder="1" applyAlignment="1">
      <alignment horizontal="right" vertical="center"/>
    </xf>
    <xf numFmtId="44" fontId="9" fillId="0" borderId="12" xfId="7" applyNumberFormat="1" applyFont="1" applyFill="1" applyBorder="1" applyAlignment="1">
      <alignment horizontal="right" vertical="center"/>
    </xf>
    <xf numFmtId="167" fontId="4" fillId="13" borderId="12" xfId="5" applyNumberFormat="1" applyFont="1" applyFill="1" applyBorder="1" applyAlignment="1">
      <alignment horizontal="right" vertical="center"/>
    </xf>
    <xf numFmtId="9" fontId="19" fillId="12" borderId="12" xfId="7" applyNumberFormat="1" applyFont="1" applyFill="1" applyBorder="1" applyAlignment="1">
      <alignment horizontal="left" vertical="center"/>
    </xf>
    <xf numFmtId="44" fontId="9" fillId="0" borderId="33" xfId="7" applyNumberFormat="1" applyFont="1" applyFill="1" applyBorder="1" applyAlignment="1">
      <alignment horizontal="right" vertical="center"/>
    </xf>
    <xf numFmtId="44" fontId="4" fillId="0" borderId="14" xfId="7" applyNumberFormat="1" applyFont="1" applyFill="1" applyBorder="1" applyAlignment="1">
      <alignment horizontal="center" vertical="center"/>
    </xf>
    <xf numFmtId="44" fontId="20" fillId="0" borderId="12" xfId="7" applyNumberFormat="1" applyFont="1" applyFill="1" applyBorder="1" applyAlignment="1">
      <alignment horizontal="center" vertical="center" wrapText="1"/>
    </xf>
    <xf numFmtId="44" fontId="12" fillId="0" borderId="13" xfId="7" applyNumberFormat="1" applyFont="1" applyFill="1" applyBorder="1" applyAlignment="1">
      <alignment vertical="center"/>
    </xf>
    <xf numFmtId="167" fontId="4" fillId="13" borderId="0" xfId="7" applyNumberFormat="1" applyFont="1" applyFill="1" applyAlignment="1">
      <alignment horizontal="right" vertical="center"/>
    </xf>
    <xf numFmtId="44" fontId="19" fillId="12" borderId="12" xfId="7" applyNumberFormat="1" applyFont="1" applyFill="1" applyBorder="1" applyAlignment="1">
      <alignment vertical="center"/>
    </xf>
    <xf numFmtId="44" fontId="46" fillId="0" borderId="33" xfId="7" applyNumberFormat="1" applyFont="1" applyFill="1" applyBorder="1" applyAlignment="1">
      <alignment vertical="center"/>
    </xf>
    <xf numFmtId="44" fontId="9" fillId="0" borderId="12" xfId="7" applyNumberFormat="1" applyFont="1" applyFill="1" applyBorder="1" applyAlignment="1">
      <alignment horizontal="center" vertical="center"/>
    </xf>
    <xf numFmtId="44" fontId="4" fillId="0" borderId="32" xfId="7" applyNumberFormat="1" applyFont="1" applyFill="1" applyBorder="1" applyAlignment="1">
      <alignment vertical="center" wrapText="1"/>
    </xf>
    <xf numFmtId="44" fontId="12" fillId="0" borderId="12" xfId="7" applyNumberFormat="1" applyFont="1" applyFill="1" applyBorder="1" applyAlignment="1">
      <alignment horizontal="center" vertical="center"/>
    </xf>
    <xf numFmtId="44" fontId="46" fillId="0" borderId="13" xfId="7" applyNumberFormat="1" applyFont="1" applyFill="1" applyBorder="1" applyAlignment="1">
      <alignment vertical="center"/>
    </xf>
    <xf numFmtId="44" fontId="19" fillId="13" borderId="12" xfId="7" applyNumberFormat="1" applyFont="1" applyFill="1" applyBorder="1" applyAlignment="1">
      <alignment horizontal="left" vertical="center"/>
    </xf>
    <xf numFmtId="44" fontId="12" fillId="0" borderId="12" xfId="7" applyNumberFormat="1" applyFont="1" applyFill="1" applyBorder="1" applyAlignment="1">
      <alignment horizontal="center" vertical="center" wrapText="1"/>
    </xf>
    <xf numFmtId="167" fontId="4" fillId="12" borderId="16" xfId="7" applyNumberFormat="1" applyFont="1" applyFill="1" applyBorder="1" applyAlignment="1">
      <alignment horizontal="right" vertical="center"/>
    </xf>
    <xf numFmtId="167" fontId="4" fillId="13" borderId="12" xfId="7" applyNumberFormat="1" applyFont="1" applyFill="1" applyBorder="1" applyAlignment="1">
      <alignment horizontal="right" vertical="center"/>
    </xf>
    <xf numFmtId="44" fontId="19" fillId="12" borderId="16" xfId="7" applyNumberFormat="1" applyFont="1" applyFill="1" applyBorder="1" applyAlignment="1">
      <alignment horizontal="left" vertical="center"/>
    </xf>
    <xf numFmtId="44" fontId="3" fillId="0" borderId="0" xfId="7" applyNumberFormat="1" applyFont="1" applyFill="1" applyBorder="1" applyAlignment="1">
      <alignment vertical="center"/>
    </xf>
    <xf numFmtId="44" fontId="4" fillId="0" borderId="32" xfId="7" applyNumberFormat="1" applyFont="1" applyFill="1" applyBorder="1" applyAlignment="1">
      <alignment horizontal="center" vertical="center"/>
    </xf>
    <xf numFmtId="44" fontId="12" fillId="0" borderId="40" xfId="7" applyNumberFormat="1" applyFont="1" applyFill="1" applyBorder="1" applyAlignment="1">
      <alignment horizontal="right" vertical="center"/>
    </xf>
    <xf numFmtId="44" fontId="3" fillId="0" borderId="0" xfId="7" applyNumberFormat="1" applyFont="1" applyFill="1" applyBorder="1" applyAlignment="1">
      <alignment horizontal="center" vertical="center"/>
    </xf>
    <xf numFmtId="44" fontId="9" fillId="0" borderId="41" xfId="7" applyNumberFormat="1" applyFont="1" applyFill="1" applyBorder="1" applyAlignment="1">
      <alignment horizontal="right" vertical="center"/>
    </xf>
    <xf numFmtId="44" fontId="4" fillId="0" borderId="27" xfId="7" applyNumberFormat="1" applyFont="1" applyFill="1" applyBorder="1" applyAlignment="1">
      <alignment horizontal="center" vertical="center"/>
    </xf>
    <xf numFmtId="44" fontId="4" fillId="0" borderId="11" xfId="7" applyNumberFormat="1" applyFont="1" applyFill="1" applyBorder="1" applyAlignment="1">
      <alignment horizontal="center" vertical="center"/>
    </xf>
    <xf numFmtId="44" fontId="9" fillId="0" borderId="13" xfId="7" applyNumberFormat="1" applyFont="1" applyFill="1" applyBorder="1" applyAlignment="1">
      <alignment horizontal="center" vertical="center"/>
    </xf>
    <xf numFmtId="44" fontId="12" fillId="0" borderId="12" xfId="7" applyNumberFormat="1" applyFont="1" applyFill="1" applyBorder="1" applyAlignment="1">
      <alignment horizontal="right" vertical="center"/>
    </xf>
    <xf numFmtId="167" fontId="4" fillId="12" borderId="12" xfId="7" applyNumberFormat="1" applyFont="1" applyFill="1" applyBorder="1" applyAlignment="1">
      <alignment horizontal="right" vertical="center"/>
    </xf>
    <xf numFmtId="9" fontId="4" fillId="0" borderId="27" xfId="7" applyNumberFormat="1" applyFont="1" applyFill="1" applyBorder="1" applyAlignment="1">
      <alignment horizontal="left" vertical="center" indent="1"/>
    </xf>
    <xf numFmtId="44" fontId="9" fillId="0" borderId="14" xfId="7" applyNumberFormat="1" applyFont="1" applyFill="1" applyBorder="1" applyAlignment="1">
      <alignment vertical="center"/>
    </xf>
    <xf numFmtId="9" fontId="3" fillId="12" borderId="27" xfId="10" applyNumberFormat="1" applyFont="1" applyFill="1" applyBorder="1" applyAlignment="1">
      <alignment horizontal="left" vertical="center" indent="1"/>
    </xf>
    <xf numFmtId="44" fontId="3" fillId="0" borderId="32" xfId="7" applyNumberFormat="1" applyFont="1" applyFill="1" applyBorder="1" applyAlignment="1">
      <alignment vertical="center"/>
    </xf>
    <xf numFmtId="15" fontId="4" fillId="0" borderId="27" xfId="7" applyNumberFormat="1" applyFont="1" applyFill="1" applyBorder="1" applyAlignment="1">
      <alignment horizontal="left" vertical="center" indent="1"/>
    </xf>
    <xf numFmtId="44" fontId="2" fillId="0" borderId="12" xfId="7" applyNumberFormat="1" applyFont="1" applyFill="1" applyBorder="1" applyAlignment="1">
      <alignment vertical="center"/>
    </xf>
    <xf numFmtId="44" fontId="2" fillId="0" borderId="0" xfId="7" applyNumberFormat="1" applyFont="1" applyFill="1" applyBorder="1" applyAlignment="1">
      <alignment horizontal="center" vertical="center"/>
    </xf>
    <xf numFmtId="44" fontId="2" fillId="0" borderId="12" xfId="7" applyNumberFormat="1" applyFont="1" applyFill="1" applyBorder="1" applyAlignment="1">
      <alignment horizontal="center" vertical="center"/>
    </xf>
    <xf numFmtId="44" fontId="2" fillId="0" borderId="39" xfId="7" applyNumberFormat="1" applyFont="1" applyFill="1" applyBorder="1" applyAlignment="1">
      <alignment horizontal="right" vertical="center"/>
    </xf>
    <xf numFmtId="44" fontId="4" fillId="0" borderId="29" xfId="7" applyNumberFormat="1" applyFont="1" applyFill="1" applyBorder="1" applyAlignment="1">
      <alignment horizontal="center" vertical="center"/>
    </xf>
    <xf numFmtId="167" fontId="4" fillId="0" borderId="19" xfId="7" applyNumberFormat="1" applyFont="1" applyFill="1" applyBorder="1" applyAlignment="1">
      <alignment horizontal="right" vertical="center"/>
    </xf>
    <xf numFmtId="44" fontId="4" fillId="0" borderId="19" xfId="7" applyNumberFormat="1" applyFont="1" applyFill="1" applyBorder="1" applyAlignment="1">
      <alignment horizontal="center" vertical="center"/>
    </xf>
    <xf numFmtId="44" fontId="4" fillId="0" borderId="6" xfId="7" applyNumberFormat="1" applyFont="1" applyFill="1" applyBorder="1" applyAlignment="1">
      <alignment vertical="center"/>
    </xf>
    <xf numFmtId="44" fontId="9" fillId="0" borderId="0" xfId="7" applyNumberFormat="1" applyFont="1" applyFill="1" applyBorder="1" applyAlignment="1">
      <alignment horizontal="center" vertical="center"/>
    </xf>
    <xf numFmtId="44" fontId="9" fillId="0" borderId="18" xfId="7" applyNumberFormat="1" applyFont="1" applyFill="1" applyBorder="1" applyAlignment="1">
      <alignment vertical="center"/>
    </xf>
    <xf numFmtId="44" fontId="4" fillId="13" borderId="18" xfId="7" applyNumberFormat="1" applyFont="1" applyFill="1" applyBorder="1" applyAlignment="1">
      <alignment horizontal="right" vertical="center" indent="1"/>
    </xf>
    <xf numFmtId="44" fontId="4" fillId="13" borderId="12" xfId="7" applyNumberFormat="1" applyFont="1" applyFill="1" applyBorder="1" applyAlignment="1">
      <alignment horizontal="right" vertical="center" indent="1"/>
    </xf>
    <xf numFmtId="44" fontId="9" fillId="0" borderId="20" xfId="7" applyNumberFormat="1" applyFont="1" applyFill="1" applyBorder="1" applyAlignment="1">
      <alignment vertical="center"/>
    </xf>
    <xf numFmtId="167" fontId="4" fillId="0" borderId="20" xfId="7" applyNumberFormat="1" applyFont="1" applyFill="1" applyBorder="1" applyAlignment="1">
      <alignment horizontal="right" vertical="center"/>
    </xf>
    <xf numFmtId="44" fontId="9" fillId="0" borderId="16" xfId="7" applyNumberFormat="1" applyFont="1" applyFill="1" applyBorder="1" applyAlignment="1">
      <alignment horizontal="center" vertical="center"/>
    </xf>
    <xf numFmtId="167" fontId="4" fillId="0" borderId="16" xfId="7" applyNumberFormat="1" applyFont="1" applyFill="1" applyBorder="1" applyAlignment="1">
      <alignment horizontal="right" vertical="center"/>
    </xf>
    <xf numFmtId="44" fontId="4" fillId="0" borderId="16" xfId="7" applyNumberFormat="1" applyFont="1" applyFill="1" applyBorder="1" applyAlignment="1">
      <alignment vertical="center"/>
    </xf>
    <xf numFmtId="44" fontId="4" fillId="0" borderId="16" xfId="7" applyNumberFormat="1" applyFont="1" applyFill="1" applyBorder="1" applyAlignment="1">
      <alignment horizontal="center" vertical="center"/>
    </xf>
    <xf numFmtId="44" fontId="9" fillId="0" borderId="33" xfId="7" applyNumberFormat="1" applyFont="1" applyFill="1" applyBorder="1" applyAlignment="1">
      <alignment horizontal="center" vertical="center"/>
    </xf>
    <xf numFmtId="167" fontId="4" fillId="12" borderId="42" xfId="7" applyNumberFormat="1" applyFont="1" applyFill="1" applyBorder="1" applyAlignment="1">
      <alignment horizontal="right" vertical="center"/>
    </xf>
    <xf numFmtId="44" fontId="4" fillId="13" borderId="11" xfId="7" applyNumberFormat="1" applyFont="1" applyFill="1" applyBorder="1" applyAlignment="1">
      <alignment vertical="center"/>
    </xf>
    <xf numFmtId="44" fontId="4" fillId="12" borderId="42" xfId="7" applyNumberFormat="1" applyFont="1" applyFill="1" applyBorder="1" applyAlignment="1">
      <alignment horizontal="center" vertical="center"/>
    </xf>
    <xf numFmtId="44" fontId="4" fillId="12" borderId="42" xfId="7" applyNumberFormat="1" applyFont="1" applyFill="1" applyBorder="1" applyAlignment="1">
      <alignment vertical="center"/>
    </xf>
    <xf numFmtId="167" fontId="4" fillId="12" borderId="43" xfId="7" applyNumberFormat="1" applyFont="1" applyFill="1" applyBorder="1" applyAlignment="1">
      <alignment horizontal="right" vertical="center"/>
    </xf>
    <xf numFmtId="44" fontId="4" fillId="12" borderId="43" xfId="7" applyNumberFormat="1" applyFont="1" applyFill="1" applyBorder="1" applyAlignment="1">
      <alignment horizontal="center" vertical="center"/>
    </xf>
    <xf numFmtId="44" fontId="4" fillId="0" borderId="13" xfId="7" applyNumberFormat="1" applyFont="1" applyFill="1" applyBorder="1" applyAlignment="1">
      <alignment vertical="center"/>
    </xf>
    <xf numFmtId="44" fontId="4" fillId="0" borderId="13" xfId="7" applyNumberFormat="1" applyFont="1" applyFill="1" applyBorder="1" applyAlignment="1">
      <alignment horizontal="center" vertical="center"/>
    </xf>
    <xf numFmtId="44" fontId="2" fillId="0" borderId="18" xfId="7" applyNumberFormat="1" applyFont="1" applyFill="1" applyBorder="1" applyAlignment="1">
      <alignment horizontal="center" vertical="center" wrapText="1"/>
    </xf>
    <xf numFmtId="44" fontId="9" fillId="0" borderId="12" xfId="7" applyNumberFormat="1" applyFont="1" applyFill="1" applyBorder="1" applyAlignment="1">
      <alignment horizontal="center" vertical="center" wrapText="1"/>
    </xf>
    <xf numFmtId="44" fontId="4" fillId="0" borderId="12" xfId="7" applyNumberFormat="1" applyFont="1" applyFill="1" applyBorder="1" applyAlignment="1">
      <alignment horizontal="center" vertical="center" wrapText="1"/>
    </xf>
    <xf numFmtId="44" fontId="3" fillId="0" borderId="18" xfId="7" applyNumberFormat="1" applyFont="1" applyFill="1" applyBorder="1" applyAlignment="1">
      <alignment horizontal="center" vertical="center"/>
    </xf>
    <xf numFmtId="44" fontId="4" fillId="0" borderId="13" xfId="7" applyNumberFormat="1" applyFont="1" applyFill="1" applyBorder="1" applyAlignment="1">
      <alignment horizontal="center" vertical="center" wrapText="1"/>
    </xf>
    <xf numFmtId="44" fontId="3" fillId="0" borderId="13" xfId="7" applyNumberFormat="1" applyFont="1" applyFill="1" applyBorder="1" applyAlignment="1">
      <alignment horizontal="center" vertical="center"/>
    </xf>
    <xf numFmtId="44" fontId="9" fillId="0" borderId="16" xfId="7" applyNumberFormat="1" applyFont="1" applyFill="1" applyBorder="1" applyAlignment="1">
      <alignment vertical="center"/>
    </xf>
    <xf numFmtId="44" fontId="12" fillId="0" borderId="0" xfId="7" applyNumberFormat="1" applyFont="1" applyFill="1" applyBorder="1" applyAlignment="1">
      <alignment vertical="center"/>
    </xf>
    <xf numFmtId="44" fontId="12" fillId="0" borderId="20" xfId="7" applyNumberFormat="1" applyFont="1" applyFill="1" applyBorder="1" applyAlignment="1">
      <alignment vertical="center"/>
    </xf>
    <xf numFmtId="44" fontId="4" fillId="0" borderId="29" xfId="7" applyNumberFormat="1" applyFont="1" applyFill="1" applyBorder="1" applyAlignment="1">
      <alignment vertical="center"/>
    </xf>
    <xf numFmtId="44" fontId="4" fillId="0" borderId="19" xfId="7" applyNumberFormat="1" applyFont="1" applyFill="1" applyBorder="1" applyAlignment="1">
      <alignment vertical="center"/>
    </xf>
    <xf numFmtId="15" fontId="4" fillId="0" borderId="19" xfId="7" applyNumberFormat="1" applyFont="1" applyFill="1" applyBorder="1" applyAlignment="1">
      <alignment horizontal="left" vertical="center"/>
    </xf>
    <xf numFmtId="44" fontId="4" fillId="0" borderId="20" xfId="7" applyNumberFormat="1" applyFont="1" applyFill="1" applyBorder="1" applyAlignment="1">
      <alignment horizontal="center" vertical="center"/>
    </xf>
    <xf numFmtId="15" fontId="4" fillId="0" borderId="20" xfId="7" applyNumberFormat="1" applyFont="1" applyFill="1" applyBorder="1" applyAlignment="1">
      <alignment horizontal="left" vertical="center"/>
    </xf>
    <xf numFmtId="44" fontId="9" fillId="0" borderId="19" xfId="7" applyNumberFormat="1" applyFont="1" applyFill="1" applyBorder="1" applyAlignment="1">
      <alignment vertical="center"/>
    </xf>
    <xf numFmtId="44" fontId="9" fillId="0" borderId="29" xfId="7" applyNumberFormat="1" applyFont="1" applyFill="1" applyBorder="1" applyAlignment="1">
      <alignment horizontal="left" vertical="center"/>
    </xf>
    <xf numFmtId="44" fontId="12" fillId="0" borderId="12" xfId="7" applyNumberFormat="1" applyFont="1" applyFill="1" applyBorder="1" applyAlignment="1">
      <alignment horizontal="left" vertical="center"/>
    </xf>
    <xf numFmtId="44" fontId="12" fillId="0" borderId="14" xfId="7" applyNumberFormat="1" applyFont="1" applyFill="1" applyBorder="1" applyAlignment="1">
      <alignment horizontal="center" vertical="center"/>
    </xf>
    <xf numFmtId="44" fontId="12" fillId="0" borderId="28" xfId="7" applyNumberFormat="1" applyFont="1" applyFill="1" applyBorder="1" applyAlignment="1">
      <alignment horizontal="center" vertical="center"/>
    </xf>
    <xf numFmtId="44" fontId="12" fillId="0" borderId="40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horizontal="left" vertical="center"/>
    </xf>
    <xf numFmtId="44" fontId="47" fillId="0" borderId="44" xfId="7" applyNumberFormat="1" applyFont="1" applyFill="1" applyBorder="1" applyAlignment="1">
      <alignment horizontal="left" vertical="center"/>
    </xf>
    <xf numFmtId="44" fontId="4" fillId="0" borderId="45" xfId="7" applyNumberFormat="1" applyFont="1" applyFill="1" applyBorder="1" applyAlignment="1">
      <alignment vertical="center"/>
    </xf>
    <xf numFmtId="44" fontId="9" fillId="0" borderId="46" xfId="7" applyNumberFormat="1" applyFont="1" applyFill="1" applyBorder="1" applyAlignment="1">
      <alignment vertical="center"/>
    </xf>
    <xf numFmtId="44" fontId="9" fillId="0" borderId="44" xfId="7" applyNumberFormat="1" applyFont="1" applyFill="1" applyBorder="1" applyAlignment="1">
      <alignment horizontal="right" vertical="center"/>
    </xf>
    <xf numFmtId="44" fontId="3" fillId="0" borderId="0" xfId="7" applyNumberFormat="1" applyFont="1" applyFill="1" applyBorder="1" applyAlignment="1">
      <alignment vertical="center" wrapText="1"/>
    </xf>
    <xf numFmtId="44" fontId="4" fillId="0" borderId="18" xfId="7" applyNumberFormat="1" applyFont="1" applyFill="1" applyBorder="1" applyAlignment="1">
      <alignment vertical="center"/>
    </xf>
    <xf numFmtId="0" fontId="44" fillId="0" borderId="12" xfId="7" applyFont="1" applyBorder="1" applyAlignment="1">
      <alignment vertical="center"/>
    </xf>
    <xf numFmtId="0" fontId="6" fillId="0" borderId="22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right" vertical="center" wrapText="1" indent="1"/>
    </xf>
    <xf numFmtId="0" fontId="5" fillId="0" borderId="22" xfId="0" applyFont="1" applyBorder="1" applyAlignment="1">
      <alignment horizontal="right" vertical="center" indent="1"/>
    </xf>
    <xf numFmtId="0" fontId="5" fillId="0" borderId="22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left" vertical="center" indent="1"/>
    </xf>
    <xf numFmtId="0" fontId="5" fillId="0" borderId="22" xfId="0" applyFont="1" applyFill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left" vertical="center" indent="1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center" wrapText="1" indent="1"/>
    </xf>
    <xf numFmtId="0" fontId="5" fillId="0" borderId="22" xfId="0" applyFont="1" applyFill="1" applyBorder="1" applyAlignment="1">
      <alignment horizontal="right" vertical="center" wrapText="1" indent="1"/>
    </xf>
    <xf numFmtId="0" fontId="6" fillId="0" borderId="22" xfId="0" applyFont="1" applyFill="1" applyBorder="1" applyAlignment="1">
      <alignment horizontal="right" vertical="top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right" vertical="center" indent="1"/>
    </xf>
    <xf numFmtId="164" fontId="13" fillId="0" borderId="22" xfId="0" applyNumberFormat="1" applyFont="1" applyBorder="1" applyAlignment="1">
      <alignment horizontal="right" vertical="center" indent="1"/>
    </xf>
    <xf numFmtId="0" fontId="5" fillId="0" borderId="22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right" vertical="center"/>
    </xf>
    <xf numFmtId="0" fontId="21" fillId="0" borderId="22" xfId="0" applyFont="1" applyBorder="1" applyAlignment="1">
      <alignment horizontal="left" vertical="center" indent="1"/>
    </xf>
    <xf numFmtId="16" fontId="6" fillId="0" borderId="22" xfId="0" applyNumberFormat="1" applyFont="1" applyBorder="1" applyAlignment="1">
      <alignment horizontal="right" vertical="center" indent="1"/>
    </xf>
    <xf numFmtId="0" fontId="6" fillId="0" borderId="22" xfId="0" applyNumberFormat="1" applyFont="1" applyBorder="1" applyAlignment="1">
      <alignment horizontal="righ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22" xfId="0" applyNumberFormat="1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right" vertical="center" wrapText="1" indent="1"/>
    </xf>
    <xf numFmtId="0" fontId="5" fillId="0" borderId="22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right" vertical="center" indent="1"/>
    </xf>
    <xf numFmtId="0" fontId="6" fillId="0" borderId="0" xfId="0" applyNumberFormat="1" applyFont="1" applyBorder="1" applyAlignment="1">
      <alignment horizontal="right" vertical="center" indent="1"/>
    </xf>
    <xf numFmtId="0" fontId="5" fillId="14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165" fontId="5" fillId="0" borderId="22" xfId="0" applyNumberFormat="1" applyFont="1" applyBorder="1" applyAlignment="1">
      <alignment horizontal="right" vertical="center" indent="1"/>
    </xf>
    <xf numFmtId="0" fontId="48" fillId="11" borderId="0" xfId="0" applyFont="1" applyFill="1" applyBorder="1" applyAlignment="1">
      <alignment vertical="center"/>
    </xf>
    <xf numFmtId="0" fontId="49" fillId="11" borderId="0" xfId="0" applyFont="1" applyFill="1" applyBorder="1" applyAlignment="1">
      <alignment horizontal="left" vertical="center"/>
    </xf>
    <xf numFmtId="0" fontId="48" fillId="11" borderId="0" xfId="0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50" fillId="11" borderId="0" xfId="0" applyFont="1" applyFill="1" applyBorder="1" applyAlignment="1">
      <alignment vertical="center" wrapText="1"/>
    </xf>
    <xf numFmtId="0" fontId="48" fillId="15" borderId="18" xfId="0" applyNumberFormat="1" applyFont="1" applyFill="1" applyBorder="1" applyAlignment="1">
      <alignment horizontal="left" vertical="center"/>
    </xf>
    <xf numFmtId="0" fontId="48" fillId="11" borderId="0" xfId="0" applyFont="1" applyFill="1" applyBorder="1" applyAlignment="1">
      <alignment vertical="center" wrapText="1"/>
    </xf>
    <xf numFmtId="0" fontId="50" fillId="11" borderId="0" xfId="0" applyFont="1" applyFill="1" applyBorder="1" applyAlignment="1">
      <alignment horizontal="right" vertical="center" wrapText="1"/>
    </xf>
    <xf numFmtId="0" fontId="48" fillId="11" borderId="0" xfId="0" applyFont="1" applyFill="1" applyBorder="1" applyAlignment="1">
      <alignment horizontal="right" vertical="center" wrapText="1"/>
    </xf>
    <xf numFmtId="0" fontId="48" fillId="0" borderId="0" xfId="0" applyNumberFormat="1" applyFont="1" applyBorder="1" applyAlignment="1">
      <alignment horizontal="left" vertical="center"/>
    </xf>
    <xf numFmtId="0" fontId="50" fillId="11" borderId="0" xfId="0" applyFont="1" applyFill="1" applyBorder="1" applyAlignment="1">
      <alignment vertical="center" textRotation="90"/>
    </xf>
    <xf numFmtId="0" fontId="48" fillId="15" borderId="18" xfId="0" applyNumberFormat="1" applyFont="1" applyFill="1" applyBorder="1" applyAlignment="1" applyProtection="1">
      <alignment horizontal="left" vertical="center" wrapText="1"/>
      <protection locked="0"/>
    </xf>
    <xf numFmtId="0" fontId="48" fillId="11" borderId="0" xfId="0" applyNumberFormat="1" applyFont="1" applyFill="1" applyBorder="1" applyAlignment="1">
      <alignment horizontal="left" vertical="center"/>
    </xf>
    <xf numFmtId="0" fontId="50" fillId="11" borderId="0" xfId="0" applyFont="1" applyFill="1" applyBorder="1" applyAlignment="1">
      <alignment horizontal="left" vertical="center"/>
    </xf>
    <xf numFmtId="0" fontId="50" fillId="11" borderId="0" xfId="0" applyFont="1" applyFill="1" applyBorder="1" applyAlignment="1">
      <alignment horizontal="right" vertical="center"/>
    </xf>
    <xf numFmtId="0" fontId="50" fillId="11" borderId="0" xfId="0" applyNumberFormat="1" applyFont="1" applyFill="1" applyBorder="1" applyAlignment="1">
      <alignment horizontal="left" vertical="center"/>
    </xf>
    <xf numFmtId="0" fontId="48" fillId="15" borderId="12" xfId="0" applyNumberFormat="1" applyFont="1" applyFill="1" applyBorder="1" applyAlignment="1" applyProtection="1">
      <alignment horizontal="left" vertical="center" wrapText="1"/>
      <protection locked="0"/>
    </xf>
    <xf numFmtId="9" fontId="48" fillId="16" borderId="12" xfId="9" applyFont="1" applyFill="1" applyBorder="1" applyAlignment="1">
      <alignment vertical="center"/>
    </xf>
    <xf numFmtId="0" fontId="48" fillId="16" borderId="12" xfId="0" applyNumberFormat="1" applyFont="1" applyFill="1" applyBorder="1" applyAlignment="1">
      <alignment horizontal="left" vertical="center"/>
    </xf>
    <xf numFmtId="0" fontId="48" fillId="11" borderId="12" xfId="0" applyFont="1" applyFill="1" applyBorder="1" applyAlignment="1">
      <alignment horizontal="left" vertical="center"/>
    </xf>
    <xf numFmtId="0" fontId="48" fillId="16" borderId="12" xfId="0" applyNumberFormat="1" applyFont="1" applyFill="1" applyBorder="1" applyAlignment="1">
      <alignment vertical="center"/>
    </xf>
    <xf numFmtId="0" fontId="48" fillId="16" borderId="12" xfId="0" applyFont="1" applyFill="1" applyBorder="1" applyAlignment="1">
      <alignment vertical="center"/>
    </xf>
    <xf numFmtId="0" fontId="50" fillId="11" borderId="0" xfId="0" applyFont="1" applyFill="1" applyBorder="1" applyAlignment="1">
      <alignment vertical="center" textRotation="90" wrapText="1"/>
    </xf>
    <xf numFmtId="0" fontId="48" fillId="16" borderId="12" xfId="0" applyNumberFormat="1" applyFont="1" applyFill="1" applyBorder="1" applyAlignment="1">
      <alignment horizontal="center" vertical="center"/>
    </xf>
    <xf numFmtId="0" fontId="48" fillId="16" borderId="12" xfId="0" applyFont="1" applyFill="1" applyBorder="1" applyAlignment="1">
      <alignment horizontal="left" vertical="center"/>
    </xf>
    <xf numFmtId="0" fontId="48" fillId="16" borderId="12" xfId="0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11" borderId="0" xfId="0" applyFont="1" applyFill="1" applyBorder="1" applyAlignment="1">
      <alignment horizontal="right" vertical="center"/>
    </xf>
    <xf numFmtId="0" fontId="48" fillId="15" borderId="12" xfId="0" applyNumberFormat="1" applyFont="1" applyFill="1" applyBorder="1" applyAlignment="1">
      <alignment horizontal="left" vertical="center"/>
    </xf>
    <xf numFmtId="0" fontId="48" fillId="16" borderId="12" xfId="0" applyFont="1" applyFill="1" applyBorder="1" applyAlignment="1">
      <alignment horizontal="right" vertical="center"/>
    </xf>
    <xf numFmtId="0" fontId="48" fillId="15" borderId="12" xfId="0" applyFont="1" applyFill="1" applyBorder="1" applyAlignment="1">
      <alignment horizontal="left" vertical="center"/>
    </xf>
    <xf numFmtId="0" fontId="50" fillId="16" borderId="12" xfId="0" applyNumberFormat="1" applyFont="1" applyFill="1" applyBorder="1" applyAlignment="1">
      <alignment horizontal="right" vertical="center"/>
    </xf>
    <xf numFmtId="0" fontId="50" fillId="16" borderId="12" xfId="0" applyFont="1" applyFill="1" applyBorder="1" applyAlignment="1">
      <alignment horizontal="right" vertical="center"/>
    </xf>
    <xf numFmtId="0" fontId="48" fillId="0" borderId="20" xfId="0" applyFont="1" applyFill="1" applyBorder="1" applyAlignment="1">
      <alignment horizontal="left" vertical="center"/>
    </xf>
    <xf numFmtId="0" fontId="48" fillId="11" borderId="20" xfId="0" applyFont="1" applyFill="1" applyBorder="1" applyAlignment="1">
      <alignment horizontal="left" vertical="center"/>
    </xf>
    <xf numFmtId="0" fontId="48" fillId="11" borderId="15" xfId="0" applyFont="1" applyFill="1" applyBorder="1" applyAlignment="1">
      <alignment horizontal="left" vertical="center"/>
    </xf>
    <xf numFmtId="0" fontId="48" fillId="11" borderId="19" xfId="0" applyFont="1" applyFill="1" applyBorder="1" applyAlignment="1">
      <alignment horizontal="left" vertical="center"/>
    </xf>
    <xf numFmtId="0" fontId="50" fillId="0" borderId="0" xfId="0" applyNumberFormat="1" applyFont="1" applyFill="1" applyBorder="1" applyAlignment="1">
      <alignment horizontal="left" vertical="center"/>
    </xf>
    <xf numFmtId="0" fontId="50" fillId="11" borderId="0" xfId="0" applyFont="1" applyFill="1" applyBorder="1" applyAlignment="1">
      <alignment horizontal="left" vertical="center" textRotation="90"/>
    </xf>
    <xf numFmtId="0" fontId="48" fillId="11" borderId="0" xfId="0" applyNumberFormat="1" applyFont="1" applyFill="1" applyBorder="1" applyAlignment="1">
      <alignment horizontal="left" vertical="center" wrapText="1"/>
    </xf>
    <xf numFmtId="0" fontId="48" fillId="11" borderId="0" xfId="0" applyFont="1" applyFill="1" applyBorder="1" applyAlignment="1">
      <alignment horizontal="left" vertical="center" wrapText="1"/>
    </xf>
    <xf numFmtId="0" fontId="50" fillId="11" borderId="0" xfId="0" applyFont="1" applyFill="1" applyBorder="1" applyAlignment="1">
      <alignment horizontal="left" vertical="center" textRotation="90" wrapText="1"/>
    </xf>
    <xf numFmtId="0" fontId="50" fillId="11" borderId="0" xfId="0" applyFont="1" applyFill="1" applyBorder="1" applyAlignment="1">
      <alignment horizontal="left" vertical="center" wrapText="1"/>
    </xf>
    <xf numFmtId="0" fontId="48" fillId="11" borderId="0" xfId="0" applyFont="1" applyFill="1" applyBorder="1" applyAlignment="1">
      <alignment horizontal="center" vertical="center" textRotation="255"/>
    </xf>
    <xf numFmtId="0" fontId="52" fillId="11" borderId="0" xfId="0" applyNumberFormat="1" applyFont="1" applyFill="1" applyBorder="1" applyAlignment="1">
      <alignment horizontal="left" vertical="center"/>
    </xf>
    <xf numFmtId="0" fontId="51" fillId="11" borderId="0" xfId="0" applyNumberFormat="1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53" fillId="0" borderId="27" xfId="2" applyFont="1" applyFill="1" applyBorder="1" applyAlignment="1" applyProtection="1">
      <alignment horizontal="left" vertical="center" wrapText="1"/>
      <protection locked="0"/>
    </xf>
    <xf numFmtId="0" fontId="48" fillId="16" borderId="12" xfId="0" applyNumberFormat="1" applyFont="1" applyFill="1" applyBorder="1" applyAlignment="1">
      <alignment horizontal="right" vertical="center"/>
    </xf>
    <xf numFmtId="0" fontId="48" fillId="11" borderId="18" xfId="0" applyNumberFormat="1" applyFont="1" applyFill="1" applyBorder="1" applyAlignment="1">
      <alignment horizontal="left" vertical="center"/>
    </xf>
    <xf numFmtId="0" fontId="48" fillId="0" borderId="28" xfId="0" applyFont="1" applyFill="1" applyBorder="1" applyAlignment="1">
      <alignment horizontal="right" vertical="center"/>
    </xf>
    <xf numFmtId="0" fontId="48" fillId="11" borderId="14" xfId="0" applyFont="1" applyFill="1" applyBorder="1" applyAlignment="1">
      <alignment horizontal="left" vertical="center"/>
    </xf>
    <xf numFmtId="0" fontId="48" fillId="15" borderId="12" xfId="0" applyNumberFormat="1" applyFont="1" applyFill="1" applyBorder="1" applyAlignment="1">
      <alignment vertical="center"/>
    </xf>
    <xf numFmtId="0" fontId="48" fillId="15" borderId="12" xfId="0" applyFont="1" applyFill="1" applyBorder="1" applyAlignment="1">
      <alignment vertical="center"/>
    </xf>
    <xf numFmtId="166" fontId="48" fillId="16" borderId="12" xfId="4" applyNumberFormat="1" applyFont="1" applyFill="1" applyBorder="1" applyAlignment="1">
      <alignment vertical="center"/>
    </xf>
    <xf numFmtId="166" fontId="48" fillId="15" borderId="12" xfId="4" applyNumberFormat="1" applyFont="1" applyFill="1" applyBorder="1" applyAlignment="1">
      <alignment horizontal="right" vertical="center"/>
    </xf>
    <xf numFmtId="9" fontId="48" fillId="16" borderId="12" xfId="9" applyFont="1" applyFill="1" applyBorder="1" applyAlignment="1">
      <alignment horizontal="left" vertical="center"/>
    </xf>
    <xf numFmtId="0" fontId="48" fillId="16" borderId="16" xfId="0" applyFont="1" applyFill="1" applyBorder="1" applyAlignment="1" applyProtection="1">
      <alignment horizontal="left" vertical="center" wrapText="1"/>
      <protection locked="0"/>
    </xf>
    <xf numFmtId="0" fontId="48" fillId="15" borderId="12" xfId="0" applyNumberFormat="1" applyFont="1" applyFill="1" applyBorder="1" applyAlignment="1">
      <alignment horizontal="left" vertical="center" wrapText="1"/>
    </xf>
    <xf numFmtId="0" fontId="36" fillId="11" borderId="0" xfId="0" applyFont="1" applyFill="1" applyBorder="1" applyAlignment="1" applyProtection="1">
      <alignment horizontal="center" vertical="center" wrapText="1"/>
      <protection locked="0"/>
    </xf>
    <xf numFmtId="0" fontId="36" fillId="11" borderId="0" xfId="0" applyNumberFormat="1" applyFont="1" applyFill="1" applyBorder="1" applyAlignment="1" applyProtection="1">
      <alignment horizontal="left" vertical="center" wrapText="1"/>
      <protection locked="0"/>
    </xf>
    <xf numFmtId="0" fontId="36" fillId="11" borderId="0" xfId="0" applyFont="1" applyFill="1" applyBorder="1" applyAlignment="1" applyProtection="1">
      <alignment horizontal="left" vertical="center" wrapText="1"/>
      <protection locked="0"/>
    </xf>
    <xf numFmtId="0" fontId="4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0" xfId="0" applyFont="1" applyFill="1" applyBorder="1" applyAlignment="1" applyProtection="1">
      <alignment horizontal="left" vertical="center" wrapText="1"/>
      <protection locked="0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NumberFormat="1" applyFont="1" applyFill="1" applyBorder="1" applyAlignment="1">
      <alignment horizontal="left" vertical="center"/>
    </xf>
    <xf numFmtId="0" fontId="48" fillId="0" borderId="19" xfId="0" applyFont="1" applyFill="1" applyBorder="1" applyAlignment="1" applyProtection="1">
      <alignment horizontal="left" vertical="center" wrapText="1"/>
      <protection locked="0"/>
    </xf>
    <xf numFmtId="0" fontId="50" fillId="15" borderId="12" xfId="0" applyFont="1" applyFill="1" applyBorder="1" applyAlignment="1">
      <alignment horizontal="right" vertical="center"/>
    </xf>
    <xf numFmtId="0" fontId="54" fillId="11" borderId="0" xfId="0" applyFont="1" applyFill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9" fontId="54" fillId="11" borderId="0" xfId="0" applyNumberFormat="1" applyFont="1" applyFill="1" applyBorder="1" applyAlignment="1">
      <alignment horizontal="left" vertical="center"/>
    </xf>
    <xf numFmtId="0" fontId="54" fillId="11" borderId="0" xfId="0" applyFont="1" applyFill="1" applyBorder="1" applyAlignment="1">
      <alignment horizontal="right" vertical="center"/>
    </xf>
    <xf numFmtId="0" fontId="54" fillId="11" borderId="0" xfId="0" applyNumberFormat="1" applyFont="1" applyFill="1" applyBorder="1" applyAlignment="1">
      <alignment horizontal="left" vertical="center"/>
    </xf>
    <xf numFmtId="0" fontId="54" fillId="11" borderId="0" xfId="0" applyNumberFormat="1" applyFont="1" applyFill="1" applyBorder="1" applyAlignment="1">
      <alignment horizontal="left" vertical="center" wrapText="1"/>
    </xf>
    <xf numFmtId="0" fontId="55" fillId="11" borderId="0" xfId="0" applyNumberFormat="1" applyFont="1" applyFill="1" applyBorder="1" applyAlignment="1">
      <alignment horizontal="left" vertical="center" wrapText="1"/>
    </xf>
    <xf numFmtId="0" fontId="50" fillId="0" borderId="0" xfId="0" applyNumberFormat="1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right" vertical="center" wrapText="1"/>
    </xf>
    <xf numFmtId="0" fontId="48" fillId="0" borderId="0" xfId="0" applyNumberFormat="1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vertical="center"/>
    </xf>
    <xf numFmtId="0" fontId="56" fillId="0" borderId="0" xfId="0" applyNumberFormat="1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textRotation="90"/>
    </xf>
    <xf numFmtId="0" fontId="50" fillId="0" borderId="0" xfId="0" applyFont="1" applyFill="1" applyBorder="1" applyAlignment="1">
      <alignment horizontal="left" vertical="center"/>
    </xf>
    <xf numFmtId="0" fontId="48" fillId="0" borderId="0" xfId="7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57" fillId="11" borderId="0" xfId="0" applyFont="1" applyFill="1" applyBorder="1" applyAlignment="1">
      <alignment horizontal="center" vertical="center"/>
    </xf>
    <xf numFmtId="0" fontId="57" fillId="11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 textRotation="255"/>
    </xf>
    <xf numFmtId="0" fontId="5" fillId="0" borderId="22" xfId="0" applyFont="1" applyBorder="1" applyAlignment="1">
      <alignment vertical="center" textRotation="90"/>
    </xf>
    <xf numFmtId="0" fontId="48" fillId="16" borderId="12" xfId="0" applyFont="1" applyFill="1" applyBorder="1" applyAlignment="1" applyProtection="1">
      <alignment horizontal="left" vertical="center" wrapText="1"/>
      <protection locked="0"/>
    </xf>
    <xf numFmtId="0" fontId="48" fillId="16" borderId="12" xfId="0" applyNumberFormat="1" applyFont="1" applyFill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/>
    </xf>
    <xf numFmtId="0" fontId="59" fillId="11" borderId="0" xfId="0" applyFont="1" applyFill="1" applyBorder="1" applyAlignment="1">
      <alignment horizontal="left" vertical="center"/>
    </xf>
    <xf numFmtId="9" fontId="59" fillId="11" borderId="0" xfId="9" applyFont="1" applyFill="1" applyBorder="1" applyAlignment="1">
      <alignment horizontal="left" vertical="center"/>
    </xf>
    <xf numFmtId="0" fontId="59" fillId="11" borderId="0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 indent="1"/>
    </xf>
    <xf numFmtId="0" fontId="57" fillId="11" borderId="24" xfId="0" applyFont="1" applyFill="1" applyBorder="1" applyAlignment="1">
      <alignment horizontal="left" vertical="center"/>
    </xf>
    <xf numFmtId="0" fontId="60" fillId="11" borderId="0" xfId="0" applyFont="1" applyFill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9" fontId="5" fillId="0" borderId="22" xfId="9" applyFont="1" applyBorder="1" applyAlignment="1">
      <alignment horizontal="center" vertical="center"/>
    </xf>
    <xf numFmtId="0" fontId="5" fillId="17" borderId="22" xfId="0" applyFont="1" applyFill="1" applyBorder="1" applyAlignment="1">
      <alignment horizontal="right" vertical="center" indent="1"/>
    </xf>
    <xf numFmtId="0" fontId="5" fillId="17" borderId="22" xfId="0" applyFont="1" applyFill="1" applyBorder="1" applyAlignment="1">
      <alignment horizontal="right" vertical="center"/>
    </xf>
    <xf numFmtId="0" fontId="5" fillId="17" borderId="22" xfId="0" applyFont="1" applyFill="1" applyBorder="1" applyAlignment="1">
      <alignment horizontal="left" vertical="center" indent="1"/>
    </xf>
    <xf numFmtId="0" fontId="5" fillId="17" borderId="22" xfId="0" applyFont="1" applyFill="1" applyBorder="1" applyAlignment="1">
      <alignment horizontal="center" vertical="center" wrapText="1"/>
    </xf>
    <xf numFmtId="0" fontId="61" fillId="0" borderId="5" xfId="7" applyFont="1" applyBorder="1" applyAlignment="1">
      <alignment vertical="center"/>
    </xf>
    <xf numFmtId="0" fontId="44" fillId="0" borderId="5" xfId="7" applyFont="1" applyBorder="1" applyAlignment="1">
      <alignment horizontal="left" vertical="center"/>
    </xf>
    <xf numFmtId="0" fontId="44" fillId="0" borderId="0" xfId="7" applyFont="1" applyBorder="1" applyAlignment="1">
      <alignment horizontal="left" vertical="center"/>
    </xf>
    <xf numFmtId="0" fontId="44" fillId="0" borderId="25" xfId="7" applyFont="1" applyBorder="1" applyAlignment="1">
      <alignment horizontal="left" vertical="center"/>
    </xf>
    <xf numFmtId="0" fontId="44" fillId="18" borderId="12" xfId="7" applyFont="1" applyFill="1" applyBorder="1" applyAlignment="1">
      <alignment horizontal="left" vertical="center"/>
    </xf>
    <xf numFmtId="0" fontId="44" fillId="0" borderId="23" xfId="7" applyFont="1" applyBorder="1" applyAlignment="1">
      <alignment horizontal="left" vertical="center"/>
    </xf>
    <xf numFmtId="0" fontId="44" fillId="0" borderId="12" xfId="7" applyFont="1" applyBorder="1" applyAlignment="1">
      <alignment horizontal="left" vertical="center"/>
    </xf>
    <xf numFmtId="168" fontId="43" fillId="0" borderId="25" xfId="7" applyNumberFormat="1" applyFont="1" applyBorder="1" applyAlignment="1">
      <alignment vertical="center"/>
    </xf>
    <xf numFmtId="0" fontId="43" fillId="0" borderId="12" xfId="7" applyFont="1" applyBorder="1" applyAlignment="1">
      <alignment vertical="center"/>
    </xf>
    <xf numFmtId="0" fontId="44" fillId="9" borderId="12" xfId="7" applyFont="1" applyFill="1" applyBorder="1" applyAlignment="1">
      <alignment horizontal="left" vertical="center"/>
    </xf>
    <xf numFmtId="0" fontId="43" fillId="18" borderId="12" xfId="7" applyFont="1" applyFill="1" applyBorder="1" applyAlignment="1">
      <alignment horizontal="left" vertical="center"/>
    </xf>
    <xf numFmtId="0" fontId="59" fillId="0" borderId="5" xfId="7" applyFont="1" applyBorder="1" applyAlignment="1">
      <alignment vertical="center"/>
    </xf>
    <xf numFmtId="0" fontId="44" fillId="0" borderId="12" xfId="7" applyFont="1" applyBorder="1" applyAlignment="1">
      <alignment horizontal="center" vertical="center"/>
    </xf>
    <xf numFmtId="0" fontId="48" fillId="0" borderId="0" xfId="0" applyFont="1" applyFill="1" applyBorder="1" applyAlignment="1" applyProtection="1">
      <alignment vertical="center" wrapText="1"/>
      <protection locked="0"/>
    </xf>
    <xf numFmtId="0" fontId="62" fillId="11" borderId="0" xfId="0" applyFont="1" applyFill="1" applyBorder="1" applyAlignment="1" applyProtection="1">
      <alignment vertical="center" wrapText="1"/>
      <protection locked="0"/>
    </xf>
    <xf numFmtId="0" fontId="44" fillId="9" borderId="13" xfId="7" applyFont="1" applyFill="1" applyBorder="1" applyAlignment="1">
      <alignment horizontal="left" vertical="center"/>
    </xf>
    <xf numFmtId="0" fontId="44" fillId="9" borderId="16" xfId="7" applyFont="1" applyFill="1" applyBorder="1" applyAlignment="1">
      <alignment horizontal="left" vertical="center"/>
    </xf>
    <xf numFmtId="0" fontId="44" fillId="0" borderId="33" xfId="7" applyFont="1" applyBorder="1" applyAlignment="1">
      <alignment vertical="center"/>
    </xf>
    <xf numFmtId="0" fontId="44" fillId="0" borderId="47" xfId="7" applyFont="1" applyBorder="1" applyAlignment="1">
      <alignment vertical="center"/>
    </xf>
    <xf numFmtId="0" fontId="44" fillId="0" borderId="48" xfId="7" applyFont="1" applyBorder="1" applyAlignment="1">
      <alignment vertical="center"/>
    </xf>
    <xf numFmtId="0" fontId="43" fillId="18" borderId="14" xfId="7" applyFont="1" applyFill="1" applyBorder="1" applyAlignment="1">
      <alignment horizontal="left" vertical="center"/>
    </xf>
    <xf numFmtId="0" fontId="44" fillId="18" borderId="14" xfId="7" applyFont="1" applyFill="1" applyBorder="1" applyAlignment="1">
      <alignment horizontal="left" vertical="center"/>
    </xf>
    <xf numFmtId="0" fontId="44" fillId="9" borderId="12" xfId="7" applyFont="1" applyFill="1" applyBorder="1" applyAlignment="1">
      <alignment horizontal="center" vertical="center"/>
    </xf>
    <xf numFmtId="0" fontId="59" fillId="0" borderId="22" xfId="7" applyFont="1" applyBorder="1" applyAlignment="1">
      <alignment vertical="center"/>
    </xf>
    <xf numFmtId="0" fontId="44" fillId="0" borderId="12" xfId="7" applyFont="1" applyBorder="1" applyAlignment="1">
      <alignment horizontal="right" vertical="center"/>
    </xf>
    <xf numFmtId="9" fontId="44" fillId="18" borderId="12" xfId="7" applyNumberFormat="1" applyFont="1" applyFill="1" applyBorder="1" applyAlignment="1">
      <alignment horizontal="left" vertical="center"/>
    </xf>
    <xf numFmtId="9" fontId="44" fillId="18" borderId="12" xfId="7" applyNumberFormat="1" applyFont="1" applyFill="1" applyBorder="1" applyAlignment="1">
      <alignment vertical="center"/>
    </xf>
    <xf numFmtId="0" fontId="43" fillId="0" borderId="25" xfId="7" applyFont="1" applyBorder="1" applyAlignment="1">
      <alignment horizontal="center" vertical="center" wrapText="1"/>
    </xf>
    <xf numFmtId="0" fontId="43" fillId="0" borderId="25" xfId="7" applyFont="1" applyBorder="1" applyAlignment="1">
      <alignment horizontal="left" vertical="center" wrapText="1"/>
    </xf>
    <xf numFmtId="0" fontId="43" fillId="0" borderId="25" xfId="7" applyFont="1" applyBorder="1" applyAlignment="1">
      <alignment vertical="center"/>
    </xf>
    <xf numFmtId="0" fontId="43" fillId="0" borderId="25" xfId="7" applyFont="1" applyBorder="1" applyAlignment="1">
      <alignment horizontal="left" vertical="center"/>
    </xf>
    <xf numFmtId="0" fontId="48" fillId="0" borderId="25" xfId="7" applyFont="1" applyBorder="1" applyAlignment="1">
      <alignment horizontal="center" vertical="center" wrapText="1"/>
    </xf>
    <xf numFmtId="0" fontId="44" fillId="0" borderId="0" xfId="7" applyFont="1" applyAlignment="1">
      <alignment vertical="center"/>
    </xf>
    <xf numFmtId="0" fontId="48" fillId="19" borderId="12" xfId="7" applyFont="1" applyFill="1" applyBorder="1" applyAlignment="1">
      <alignment horizontal="center" vertical="center" wrapText="1"/>
    </xf>
    <xf numFmtId="0" fontId="63" fillId="0" borderId="23" xfId="7" applyFont="1" applyBorder="1" applyAlignment="1">
      <alignment horizontal="left" vertical="center"/>
    </xf>
    <xf numFmtId="0" fontId="44" fillId="18" borderId="12" xfId="7" applyFont="1" applyFill="1" applyBorder="1" applyAlignment="1">
      <alignment vertical="center"/>
    </xf>
    <xf numFmtId="0" fontId="44" fillId="0" borderId="14" xfId="7" applyFont="1" applyBorder="1" applyAlignment="1">
      <alignment vertical="center"/>
    </xf>
    <xf numFmtId="0" fontId="44" fillId="0" borderId="49" xfId="7" applyFont="1" applyBorder="1" applyAlignment="1">
      <alignment vertical="center"/>
    </xf>
    <xf numFmtId="0" fontId="44" fillId="0" borderId="14" xfId="7" applyFont="1" applyBorder="1" applyAlignment="1">
      <alignment vertical="center" wrapText="1"/>
    </xf>
    <xf numFmtId="0" fontId="44" fillId="0" borderId="29" xfId="7" applyFont="1" applyBorder="1" applyAlignment="1">
      <alignment vertical="center" wrapText="1"/>
    </xf>
    <xf numFmtId="0" fontId="43" fillId="0" borderId="23" xfId="7" applyFont="1" applyBorder="1" applyAlignment="1">
      <alignment vertical="center"/>
    </xf>
    <xf numFmtId="0" fontId="44" fillId="0" borderId="50" xfId="7" applyFont="1" applyBorder="1" applyAlignment="1">
      <alignment vertical="center"/>
    </xf>
    <xf numFmtId="0" fontId="43" fillId="0" borderId="47" xfId="7" applyFont="1" applyBorder="1" applyAlignment="1">
      <alignment vertical="center"/>
    </xf>
    <xf numFmtId="0" fontId="59" fillId="0" borderId="5" xfId="7" applyFont="1" applyBorder="1" applyAlignment="1">
      <alignment horizontal="left" vertical="center"/>
    </xf>
    <xf numFmtId="0" fontId="59" fillId="0" borderId="23" xfId="7" applyFont="1" applyBorder="1" applyAlignment="1">
      <alignment horizontal="left" vertical="center"/>
    </xf>
    <xf numFmtId="0" fontId="59" fillId="0" borderId="12" xfId="7" applyFont="1" applyBorder="1" applyAlignment="1">
      <alignment horizontal="left" vertical="center"/>
    </xf>
    <xf numFmtId="0" fontId="44" fillId="0" borderId="51" xfId="7" applyFont="1" applyBorder="1" applyAlignment="1">
      <alignment vertical="center"/>
    </xf>
    <xf numFmtId="0" fontId="44" fillId="0" borderId="52" xfId="7" applyFont="1" applyBorder="1" applyAlignment="1">
      <alignment horizontal="left" vertical="center"/>
    </xf>
    <xf numFmtId="0" fontId="44" fillId="0" borderId="52" xfId="7" applyFont="1" applyBorder="1" applyAlignment="1">
      <alignment vertical="center"/>
    </xf>
    <xf numFmtId="0" fontId="44" fillId="0" borderId="53" xfId="7" applyFont="1" applyBorder="1" applyAlignment="1">
      <alignment vertical="center"/>
    </xf>
    <xf numFmtId="0" fontId="59" fillId="0" borderId="3" xfId="7" applyFont="1" applyBorder="1" applyAlignment="1">
      <alignment vertical="center"/>
    </xf>
    <xf numFmtId="0" fontId="44" fillId="0" borderId="54" xfId="7" applyFont="1" applyBorder="1" applyAlignment="1">
      <alignment vertical="center"/>
    </xf>
    <xf numFmtId="0" fontId="59" fillId="0" borderId="55" xfId="7" applyFont="1" applyBorder="1" applyAlignment="1">
      <alignment vertical="center"/>
    </xf>
    <xf numFmtId="0" fontId="44" fillId="0" borderId="56" xfId="7" applyFont="1" applyBorder="1" applyAlignment="1">
      <alignment vertical="center"/>
    </xf>
    <xf numFmtId="0" fontId="44" fillId="0" borderId="20" xfId="7" applyFont="1" applyBorder="1" applyAlignment="1">
      <alignment horizontal="left" vertical="center"/>
    </xf>
    <xf numFmtId="0" fontId="44" fillId="0" borderId="57" xfId="7" applyFont="1" applyBorder="1" applyAlignment="1">
      <alignment vertical="center"/>
    </xf>
    <xf numFmtId="0" fontId="44" fillId="0" borderId="58" xfId="7" applyFont="1" applyBorder="1" applyAlignment="1">
      <alignment vertical="center"/>
    </xf>
    <xf numFmtId="164" fontId="48" fillId="20" borderId="12" xfId="0" applyNumberFormat="1" applyFont="1" applyFill="1" applyBorder="1" applyAlignment="1">
      <alignment horizontal="center" vertical="center"/>
    </xf>
    <xf numFmtId="0" fontId="50" fillId="20" borderId="12" xfId="0" applyFont="1" applyFill="1" applyBorder="1" applyAlignment="1" applyProtection="1">
      <alignment horizontal="center" vertical="center" wrapText="1"/>
      <protection locked="0"/>
    </xf>
    <xf numFmtId="0" fontId="48" fillId="20" borderId="12" xfId="0" applyFont="1" applyFill="1" applyBorder="1" applyAlignment="1" applyProtection="1">
      <alignment vertical="center" wrapText="1"/>
      <protection locked="0"/>
    </xf>
    <xf numFmtId="0" fontId="64" fillId="15" borderId="18" xfId="0" applyNumberFormat="1" applyFont="1" applyFill="1" applyBorder="1" applyAlignment="1">
      <alignment horizontal="left" vertical="center"/>
    </xf>
    <xf numFmtId="0" fontId="48" fillId="20" borderId="12" xfId="0" applyFont="1" applyFill="1" applyBorder="1" applyAlignment="1">
      <alignment horizontal="right" vertical="center"/>
    </xf>
    <xf numFmtId="166" fontId="48" fillId="20" borderId="12" xfId="4" applyNumberFormat="1" applyFont="1" applyFill="1" applyBorder="1" applyAlignment="1">
      <alignment vertical="center"/>
    </xf>
    <xf numFmtId="0" fontId="65" fillId="4" borderId="21" xfId="0" applyFont="1" applyFill="1" applyBorder="1" applyAlignment="1" applyProtection="1">
      <alignment horizontal="left" vertical="center" wrapText="1" indent="1"/>
      <protection locked="0"/>
    </xf>
    <xf numFmtId="0" fontId="48" fillId="16" borderId="16" xfId="0" applyNumberFormat="1" applyFont="1" applyFill="1" applyBorder="1" applyAlignment="1">
      <alignment vertical="center"/>
    </xf>
    <xf numFmtId="0" fontId="48" fillId="0" borderId="12" xfId="0" applyNumberFormat="1" applyFont="1" applyFill="1" applyBorder="1" applyAlignment="1" applyProtection="1">
      <alignment horizontal="left" vertical="center" wrapText="1"/>
      <protection locked="0"/>
    </xf>
    <xf numFmtId="44" fontId="3" fillId="13" borderId="6" xfId="7" applyNumberFormat="1" applyFont="1" applyFill="1" applyBorder="1" applyAlignment="1">
      <alignment horizontal="left" vertical="center"/>
    </xf>
    <xf numFmtId="44" fontId="4" fillId="13" borderId="19" xfId="7" applyNumberFormat="1" applyFont="1" applyFill="1" applyBorder="1" applyAlignment="1">
      <alignment horizontal="left" vertical="center"/>
    </xf>
    <xf numFmtId="44" fontId="3" fillId="13" borderId="19" xfId="7" applyNumberFormat="1" applyFont="1" applyFill="1" applyBorder="1" applyAlignment="1">
      <alignment horizontal="left" vertical="center"/>
    </xf>
    <xf numFmtId="0" fontId="4" fillId="13" borderId="18" xfId="7" applyNumberFormat="1" applyFont="1" applyFill="1" applyBorder="1" applyAlignment="1">
      <alignment horizontal="left" vertical="center"/>
    </xf>
    <xf numFmtId="0" fontId="4" fillId="13" borderId="28" xfId="7" applyNumberFormat="1" applyFont="1" applyFill="1" applyBorder="1" applyAlignment="1">
      <alignment horizontal="left" vertical="center"/>
    </xf>
    <xf numFmtId="44" fontId="4" fillId="14" borderId="20" xfId="7" applyNumberFormat="1" applyFont="1" applyFill="1" applyBorder="1" applyAlignment="1">
      <alignment horizontal="left" vertical="center"/>
    </xf>
    <xf numFmtId="10" fontId="4" fillId="14" borderId="20" xfId="7" applyNumberFormat="1" applyFont="1" applyFill="1" applyBorder="1" applyAlignment="1">
      <alignment horizontal="left" vertical="center"/>
    </xf>
    <xf numFmtId="167" fontId="3" fillId="13" borderId="29" xfId="7" applyNumberFormat="1" applyFont="1" applyFill="1" applyBorder="1" applyAlignment="1">
      <alignment horizontal="right" vertical="center"/>
    </xf>
    <xf numFmtId="44" fontId="6" fillId="0" borderId="0" xfId="7" applyNumberFormat="1" applyFont="1" applyFill="1" applyBorder="1" applyAlignment="1">
      <alignment horizontal="left" vertical="center" wrapText="1"/>
    </xf>
    <xf numFmtId="0" fontId="2" fillId="17" borderId="22" xfId="0" applyFont="1" applyFill="1" applyBorder="1" applyAlignment="1">
      <alignment horizontal="center" vertical="center" wrapText="1"/>
    </xf>
    <xf numFmtId="0" fontId="62" fillId="11" borderId="0" xfId="0" applyFont="1" applyFill="1" applyBorder="1" applyAlignment="1" applyProtection="1">
      <alignment horizontal="center" vertical="center" wrapText="1"/>
      <protection locked="0"/>
    </xf>
    <xf numFmtId="0" fontId="5" fillId="20" borderId="22" xfId="0" applyFont="1" applyFill="1" applyBorder="1" applyAlignment="1">
      <alignment horizontal="right" vertical="center" indent="1"/>
    </xf>
    <xf numFmtId="3" fontId="5" fillId="20" borderId="22" xfId="0" applyNumberFormat="1" applyFont="1" applyFill="1" applyBorder="1" applyAlignment="1">
      <alignment horizontal="right" vertical="center" indent="1"/>
    </xf>
    <xf numFmtId="14" fontId="5" fillId="20" borderId="22" xfId="0" applyNumberFormat="1" applyFont="1" applyFill="1" applyBorder="1" applyAlignment="1">
      <alignment horizontal="right" vertical="center" indent="1"/>
    </xf>
    <xf numFmtId="0" fontId="66" fillId="0" borderId="22" xfId="7" applyFont="1" applyBorder="1" applyAlignment="1">
      <alignment vertical="center"/>
    </xf>
    <xf numFmtId="0" fontId="43" fillId="0" borderId="22" xfId="7" applyFont="1" applyBorder="1" applyAlignment="1">
      <alignment vertical="center"/>
    </xf>
    <xf numFmtId="167" fontId="3" fillId="0" borderId="14" xfId="7" applyNumberFormat="1" applyFont="1" applyFill="1" applyBorder="1" applyAlignment="1">
      <alignment horizontal="right" vertical="center"/>
    </xf>
    <xf numFmtId="44" fontId="4" fillId="0" borderId="59" xfId="7" applyNumberFormat="1" applyFont="1" applyFill="1" applyBorder="1" applyAlignment="1">
      <alignment vertical="center"/>
    </xf>
    <xf numFmtId="0" fontId="58" fillId="4" borderId="0" xfId="0" applyFont="1" applyFill="1" applyBorder="1" applyAlignment="1" applyProtection="1">
      <alignment horizontal="left" vertical="center" wrapText="1" indent="1"/>
      <protection locked="0"/>
    </xf>
    <xf numFmtId="0" fontId="35" fillId="4" borderId="12" xfId="0" applyFont="1" applyFill="1" applyBorder="1" applyAlignment="1" applyProtection="1">
      <alignment horizontal="left" vertical="center" wrapText="1" indent="1"/>
      <protection locked="0"/>
    </xf>
    <xf numFmtId="0" fontId="33" fillId="0" borderId="12" xfId="0" applyFont="1" applyFill="1" applyBorder="1" applyAlignment="1" applyProtection="1">
      <alignment horizontal="left" vertical="center" wrapText="1" indent="1"/>
      <protection locked="0"/>
    </xf>
    <xf numFmtId="2" fontId="33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12" xfId="0" applyFont="1" applyFill="1" applyBorder="1" applyAlignment="1" applyProtection="1">
      <alignment horizontal="left" vertical="center" wrapText="1" indent="1"/>
      <protection locked="0"/>
    </xf>
    <xf numFmtId="2" fontId="3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37" fillId="0" borderId="0" xfId="0" applyFont="1" applyFill="1" applyBorder="1" applyAlignment="1" applyProtection="1">
      <alignment horizontal="left" vertical="center" wrapText="1" indent="1"/>
      <protection locked="0"/>
    </xf>
    <xf numFmtId="0" fontId="37" fillId="0" borderId="12" xfId="0" applyFont="1" applyFill="1" applyBorder="1" applyAlignment="1" applyProtection="1">
      <alignment horizontal="left" vertical="center" wrapText="1" indent="1"/>
      <protection locked="0"/>
    </xf>
    <xf numFmtId="0" fontId="36" fillId="0" borderId="12" xfId="0" applyFont="1" applyFill="1" applyBorder="1" applyAlignment="1" applyProtection="1">
      <alignment horizontal="left" vertical="center" wrapText="1" indent="1"/>
      <protection locked="0"/>
    </xf>
    <xf numFmtId="2" fontId="33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33" fillId="4" borderId="14" xfId="0" applyFont="1" applyFill="1" applyBorder="1" applyAlignment="1" applyProtection="1">
      <alignment vertical="center" wrapText="1"/>
      <protection locked="0"/>
    </xf>
    <xf numFmtId="0" fontId="41" fillId="7" borderId="14" xfId="0" applyFont="1" applyFill="1" applyBorder="1" applyAlignment="1" applyProtection="1">
      <alignment vertical="center" wrapText="1"/>
      <protection locked="0"/>
    </xf>
    <xf numFmtId="0" fontId="62" fillId="7" borderId="28" xfId="0" applyFont="1" applyFill="1" applyBorder="1" applyAlignment="1" applyProtection="1">
      <alignment horizontal="center" vertical="center" wrapText="1"/>
      <protection locked="0"/>
    </xf>
    <xf numFmtId="3" fontId="32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37" fillId="0" borderId="14" xfId="0" applyFont="1" applyFill="1" applyBorder="1" applyAlignment="1" applyProtection="1">
      <alignment horizontal="left" vertical="center" wrapText="1" indent="1"/>
      <protection locked="0"/>
    </xf>
    <xf numFmtId="0" fontId="35" fillId="0" borderId="12" xfId="0" applyFont="1" applyFill="1" applyBorder="1" applyAlignment="1" applyProtection="1">
      <alignment horizontal="left" vertical="center" wrapText="1" indent="1"/>
      <protection locked="0"/>
    </xf>
    <xf numFmtId="9" fontId="36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14" xfId="0" applyFont="1" applyFill="1" applyBorder="1" applyAlignment="1" applyProtection="1">
      <alignment horizontal="left" vertical="center" wrapText="1" indent="1"/>
      <protection locked="0"/>
    </xf>
    <xf numFmtId="0" fontId="62" fillId="11" borderId="0" xfId="0" applyFont="1" applyFill="1" applyBorder="1" applyAlignment="1" applyProtection="1">
      <alignment horizontal="left" vertical="center" wrapText="1" indent="1"/>
      <protection locked="0"/>
    </xf>
    <xf numFmtId="0" fontId="33" fillId="4" borderId="14" xfId="0" applyFont="1" applyFill="1" applyBorder="1" applyAlignment="1" applyProtection="1">
      <alignment horizontal="left" vertical="center" wrapText="1" indent="1"/>
      <protection locked="0"/>
    </xf>
    <xf numFmtId="169" fontId="33" fillId="4" borderId="21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4" borderId="21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14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14" xfId="0" applyFont="1" applyFill="1" applyBorder="1" applyAlignment="1" applyProtection="1">
      <alignment horizontal="left" vertical="center" wrapText="1" indent="1"/>
      <protection locked="0"/>
    </xf>
    <xf numFmtId="169" fontId="33" fillId="7" borderId="21" xfId="0" applyNumberFormat="1" applyFont="1" applyFill="1" applyBorder="1" applyAlignment="1" applyProtection="1">
      <alignment horizontal="left" vertical="center" wrapText="1" indent="1"/>
      <protection locked="0"/>
    </xf>
    <xf numFmtId="169" fontId="32" fillId="7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32" fillId="7" borderId="21" xfId="0" applyFont="1" applyFill="1" applyBorder="1" applyAlignment="1" applyProtection="1">
      <alignment horizontal="left" vertical="center" wrapText="1" indent="1"/>
      <protection locked="0"/>
    </xf>
    <xf numFmtId="0" fontId="67" fillId="7" borderId="14" xfId="0" applyFont="1" applyFill="1" applyBorder="1" applyAlignment="1" applyProtection="1">
      <alignment horizontal="left" vertical="center" wrapText="1" indent="1"/>
      <protection locked="0"/>
    </xf>
    <xf numFmtId="0" fontId="67" fillId="7" borderId="12" xfId="0" applyFont="1" applyFill="1" applyBorder="1" applyAlignment="1" applyProtection="1">
      <alignment horizontal="left" vertical="center" wrapText="1" indent="1"/>
      <protection locked="0"/>
    </xf>
    <xf numFmtId="169" fontId="31" fillId="4" borderId="6" xfId="0" applyNumberFormat="1" applyFont="1" applyFill="1" applyBorder="1" applyAlignment="1" applyProtection="1">
      <alignment horizontal="left" vertical="center" wrapText="1" indent="1"/>
      <protection locked="0"/>
    </xf>
    <xf numFmtId="169" fontId="31" fillId="4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35" fillId="4" borderId="19" xfId="0" applyFont="1" applyFill="1" applyBorder="1" applyAlignment="1" applyProtection="1">
      <alignment horizontal="left" vertical="center" wrapText="1" indent="1"/>
      <protection locked="0"/>
    </xf>
    <xf numFmtId="0" fontId="35" fillId="4" borderId="29" xfId="0" applyFont="1" applyFill="1" applyBorder="1" applyAlignment="1" applyProtection="1">
      <alignment horizontal="left" vertical="center" wrapText="1" indent="1"/>
      <protection locked="0"/>
    </xf>
    <xf numFmtId="169" fontId="34" fillId="4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35" fillId="4" borderId="27" xfId="0" applyFont="1" applyFill="1" applyBorder="1" applyAlignment="1" applyProtection="1">
      <alignment horizontal="left" vertical="center" wrapText="1" indent="1"/>
      <protection locked="0"/>
    </xf>
    <xf numFmtId="169" fontId="34" fillId="4" borderId="17" xfId="0" applyNumberFormat="1" applyFont="1" applyFill="1" applyBorder="1" applyAlignment="1" applyProtection="1">
      <alignment horizontal="left" vertical="center" wrapText="1" indent="1"/>
      <protection locked="0"/>
    </xf>
    <xf numFmtId="169" fontId="31" fillId="4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35" fillId="4" borderId="20" xfId="0" applyFont="1" applyFill="1" applyBorder="1" applyAlignment="1" applyProtection="1">
      <alignment horizontal="left" vertical="center" wrapText="1" indent="1"/>
      <protection locked="0"/>
    </xf>
    <xf numFmtId="0" fontId="35" fillId="4" borderId="15" xfId="0" applyFont="1" applyFill="1" applyBorder="1" applyAlignment="1" applyProtection="1">
      <alignment horizontal="left" vertical="center" wrapText="1" indent="1"/>
      <protection locked="0"/>
    </xf>
    <xf numFmtId="0" fontId="33" fillId="0" borderId="14" xfId="0" applyFont="1" applyFill="1" applyBorder="1" applyAlignment="1" applyProtection="1">
      <alignment horizontal="left" vertical="center" wrapText="1" indent="1"/>
      <protection locked="0"/>
    </xf>
    <xf numFmtId="0" fontId="32" fillId="0" borderId="28" xfId="0" applyFont="1" applyFill="1" applyBorder="1" applyAlignment="1" applyProtection="1">
      <alignment horizontal="left" vertical="center" wrapText="1" indent="1"/>
      <protection locked="0"/>
    </xf>
    <xf numFmtId="3" fontId="32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2" fontId="32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68" fillId="8" borderId="65" xfId="0" applyFont="1" applyFill="1" applyBorder="1" applyAlignment="1">
      <alignment horizontal="left" vertical="center" wrapText="1" indent="1"/>
    </xf>
    <xf numFmtId="0" fontId="68" fillId="8" borderId="66" xfId="0" applyFont="1" applyFill="1" applyBorder="1" applyAlignment="1">
      <alignment horizontal="left" vertical="center" wrapText="1" indent="1"/>
    </xf>
    <xf numFmtId="0" fontId="68" fillId="8" borderId="67" xfId="0" applyFont="1" applyFill="1" applyBorder="1" applyAlignment="1">
      <alignment horizontal="left" vertical="center" wrapText="1" indent="1"/>
    </xf>
    <xf numFmtId="169" fontId="32" fillId="9" borderId="68" xfId="0" applyNumberFormat="1" applyFont="1" applyFill="1" applyBorder="1" applyAlignment="1">
      <alignment horizontal="left" vertical="center" wrapText="1" indent="1"/>
    </xf>
    <xf numFmtId="14" fontId="32" fillId="9" borderId="69" xfId="0" applyNumberFormat="1" applyFont="1" applyFill="1" applyBorder="1" applyAlignment="1">
      <alignment horizontal="left" vertical="center" wrapText="1" indent="1"/>
    </xf>
    <xf numFmtId="12" fontId="32" fillId="9" borderId="69" xfId="3" applyNumberFormat="1" applyFont="1" applyFill="1" applyBorder="1" applyAlignment="1">
      <alignment horizontal="left" vertical="center" wrapText="1" indent="1"/>
    </xf>
    <xf numFmtId="164" fontId="32" fillId="9" borderId="69" xfId="3" applyNumberFormat="1" applyFont="1" applyFill="1" applyBorder="1" applyAlignment="1">
      <alignment horizontal="left" vertical="center" wrapText="1" indent="1"/>
    </xf>
    <xf numFmtId="0" fontId="69" fillId="9" borderId="68" xfId="0" applyFont="1" applyFill="1" applyBorder="1" applyAlignment="1">
      <alignment horizontal="left" vertical="center" indent="1"/>
    </xf>
    <xf numFmtId="0" fontId="32" fillId="9" borderId="6" xfId="0" applyFont="1" applyFill="1" applyBorder="1" applyAlignment="1">
      <alignment horizontal="left" vertical="center" wrapText="1" indent="1"/>
    </xf>
    <xf numFmtId="0" fontId="69" fillId="9" borderId="70" xfId="0" applyFont="1" applyFill="1" applyBorder="1" applyAlignment="1">
      <alignment horizontal="left" vertical="center" indent="1"/>
    </xf>
    <xf numFmtId="164" fontId="32" fillId="9" borderId="69" xfId="0" applyNumberFormat="1" applyFont="1" applyFill="1" applyBorder="1" applyAlignment="1">
      <alignment horizontal="left" vertical="center" wrapText="1" indent="1"/>
    </xf>
    <xf numFmtId="169" fontId="33" fillId="9" borderId="68" xfId="0" applyNumberFormat="1" applyFont="1" applyFill="1" applyBorder="1" applyAlignment="1">
      <alignment horizontal="left" vertical="center" wrapText="1" indent="1"/>
    </xf>
    <xf numFmtId="169" fontId="32" fillId="9" borderId="71" xfId="0" applyNumberFormat="1" applyFont="1" applyFill="1" applyBorder="1" applyAlignment="1">
      <alignment horizontal="left" vertical="center" wrapText="1" indent="1"/>
    </xf>
    <xf numFmtId="0" fontId="32" fillId="9" borderId="72" xfId="0" applyFont="1" applyFill="1" applyBorder="1" applyAlignment="1">
      <alignment horizontal="left" vertical="center" wrapText="1" indent="1"/>
    </xf>
    <xf numFmtId="164" fontId="32" fillId="9" borderId="73" xfId="0" applyNumberFormat="1" applyFont="1" applyFill="1" applyBorder="1" applyAlignment="1">
      <alignment horizontal="left" vertical="center" wrapText="1" indent="1"/>
    </xf>
    <xf numFmtId="0" fontId="41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12" xfId="0" applyFont="1" applyFill="1" applyBorder="1" applyAlignment="1" applyProtection="1">
      <alignment horizontal="left" vertical="center" wrapText="1"/>
      <protection locked="0"/>
    </xf>
    <xf numFmtId="0" fontId="32" fillId="0" borderId="18" xfId="0" applyFont="1" applyFill="1" applyBorder="1" applyAlignment="1" applyProtection="1">
      <alignment horizontal="left" vertical="center" wrapText="1"/>
      <protection locked="0"/>
    </xf>
    <xf numFmtId="3" fontId="32" fillId="0" borderId="17" xfId="0" applyNumberFormat="1" applyFont="1" applyFill="1" applyBorder="1" applyAlignment="1" applyProtection="1">
      <alignment horizontal="left" vertical="center" wrapText="1"/>
      <protection locked="0"/>
    </xf>
    <xf numFmtId="2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2" fontId="32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12" xfId="0" applyFont="1" applyFill="1" applyBorder="1" applyAlignment="1" applyProtection="1">
      <alignment horizontal="left" vertical="center" wrapText="1"/>
      <protection locked="0"/>
    </xf>
    <xf numFmtId="0" fontId="32" fillId="4" borderId="0" xfId="0" applyFont="1" applyFill="1" applyBorder="1" applyAlignment="1" applyProtection="1">
      <alignment horizontal="left" vertical="center" wrapText="1"/>
      <protection locked="0"/>
    </xf>
    <xf numFmtId="0" fontId="68" fillId="8" borderId="66" xfId="0" applyFont="1" applyFill="1" applyBorder="1" applyAlignment="1">
      <alignment horizontal="left" vertical="center" wrapText="1"/>
    </xf>
    <xf numFmtId="0" fontId="32" fillId="9" borderId="6" xfId="0" applyFont="1" applyFill="1" applyBorder="1" applyAlignment="1">
      <alignment horizontal="left" vertical="center" wrapText="1"/>
    </xf>
    <xf numFmtId="169" fontId="31" fillId="4" borderId="0" xfId="0" applyNumberFormat="1" applyFont="1" applyFill="1" applyBorder="1" applyAlignment="1" applyProtection="1">
      <alignment horizontal="left" vertical="center" wrapText="1"/>
      <protection locked="0"/>
    </xf>
    <xf numFmtId="0" fontId="35" fillId="9" borderId="19" xfId="0" applyFont="1" applyFill="1" applyBorder="1" applyAlignment="1" applyProtection="1">
      <alignment horizontal="left" vertical="center" wrapText="1"/>
      <protection locked="0"/>
    </xf>
    <xf numFmtId="0" fontId="35" fillId="9" borderId="0" xfId="0" applyFont="1" applyFill="1" applyBorder="1" applyAlignment="1" applyProtection="1">
      <alignment horizontal="left" vertical="center" wrapText="1"/>
      <protection locked="0"/>
    </xf>
    <xf numFmtId="0" fontId="35" fillId="9" borderId="20" xfId="0" applyFont="1" applyFill="1" applyBorder="1" applyAlignment="1" applyProtection="1">
      <alignment horizontal="left" vertical="center" wrapText="1"/>
      <protection locked="0"/>
    </xf>
    <xf numFmtId="0" fontId="35" fillId="4" borderId="0" xfId="0" applyFont="1" applyFill="1" applyBorder="1" applyAlignment="1" applyProtection="1">
      <alignment horizontal="left" vertical="center" wrapText="1"/>
      <protection locked="0"/>
    </xf>
    <xf numFmtId="0" fontId="41" fillId="10" borderId="14" xfId="0" applyFont="1" applyFill="1" applyBorder="1" applyAlignment="1" applyProtection="1">
      <alignment vertical="center" wrapText="1"/>
      <protection locked="0"/>
    </xf>
    <xf numFmtId="0" fontId="62" fillId="10" borderId="28" xfId="0" applyFont="1" applyFill="1" applyBorder="1" applyAlignment="1" applyProtection="1">
      <alignment horizontal="right" vertical="center" wrapText="1" indent="1"/>
      <protection locked="0"/>
    </xf>
    <xf numFmtId="0" fontId="64" fillId="15" borderId="12" xfId="0" applyFont="1" applyFill="1" applyBorder="1" applyAlignment="1">
      <alignment horizontal="left" vertical="center" wrapText="1" indent="1"/>
    </xf>
    <xf numFmtId="0" fontId="70" fillId="4" borderId="0" xfId="0" applyFont="1" applyFill="1" applyBorder="1" applyAlignment="1" applyProtection="1">
      <alignment horizontal="left" vertical="center" wrapText="1"/>
      <protection locked="0"/>
    </xf>
    <xf numFmtId="0" fontId="71" fillId="4" borderId="0" xfId="0" applyFont="1" applyFill="1" applyBorder="1" applyAlignment="1" applyProtection="1">
      <alignment horizontal="left" vertical="center" wrapText="1"/>
      <protection locked="0"/>
    </xf>
    <xf numFmtId="0" fontId="71" fillId="4" borderId="0" xfId="0" applyFont="1" applyFill="1" applyBorder="1" applyAlignment="1" applyProtection="1">
      <alignment horizontal="left" vertical="center" wrapText="1" indent="1"/>
      <protection locked="0"/>
    </xf>
    <xf numFmtId="0" fontId="72" fillId="0" borderId="0" xfId="0" applyFont="1" applyBorder="1" applyAlignment="1">
      <alignment horizontal="left"/>
    </xf>
    <xf numFmtId="0" fontId="73" fillId="21" borderId="74" xfId="0" applyFont="1" applyFill="1" applyBorder="1" applyAlignment="1">
      <alignment horizontal="left"/>
    </xf>
    <xf numFmtId="0" fontId="72" fillId="0" borderId="74" xfId="0" applyFont="1" applyBorder="1" applyAlignment="1">
      <alignment horizontal="left" vertical="center" wrapText="1"/>
    </xf>
    <xf numFmtId="0" fontId="70" fillId="0" borderId="75" xfId="0" applyFont="1" applyBorder="1" applyAlignment="1">
      <alignment horizontal="left"/>
    </xf>
    <xf numFmtId="0" fontId="72" fillId="21" borderId="76" xfId="0" applyFont="1" applyFill="1" applyBorder="1" applyAlignment="1">
      <alignment horizontal="left" vertical="center" wrapText="1"/>
    </xf>
    <xf numFmtId="0" fontId="72" fillId="21" borderId="77" xfId="0" applyFont="1" applyFill="1" applyBorder="1" applyAlignment="1">
      <alignment horizontal="left" vertical="center" wrapText="1"/>
    </xf>
    <xf numFmtId="0" fontId="72" fillId="0" borderId="78" xfId="0" applyFont="1" applyBorder="1" applyAlignment="1">
      <alignment horizontal="left"/>
    </xf>
    <xf numFmtId="168" fontId="50" fillId="2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0" borderId="22" xfId="0" applyFont="1" applyFill="1" applyBorder="1" applyAlignment="1">
      <alignment horizontal="right" vertical="center" indent="1"/>
    </xf>
    <xf numFmtId="0" fontId="5" fillId="0" borderId="22" xfId="0" applyFont="1" applyBorder="1" applyAlignment="1">
      <alignment horizontal="left" vertical="center" indent="1"/>
    </xf>
    <xf numFmtId="0" fontId="22" fillId="0" borderId="22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wrapText="1" indent="1"/>
    </xf>
    <xf numFmtId="0" fontId="5" fillId="29" borderId="22" xfId="0" applyFont="1" applyFill="1" applyBorder="1" applyAlignment="1">
      <alignment horizontal="center" vertical="center" textRotation="90"/>
    </xf>
    <xf numFmtId="0" fontId="21" fillId="0" borderId="22" xfId="0" applyFont="1" applyBorder="1" applyAlignment="1">
      <alignment horizontal="left" vertical="center" indent="1"/>
    </xf>
    <xf numFmtId="44" fontId="4" fillId="0" borderId="18" xfId="7" applyNumberFormat="1" applyFont="1" applyFill="1" applyBorder="1" applyAlignment="1">
      <alignment horizontal="left" vertical="center"/>
    </xf>
    <xf numFmtId="44" fontId="4" fillId="0" borderId="28" xfId="7" applyNumberFormat="1" applyFont="1" applyFill="1" applyBorder="1" applyAlignment="1">
      <alignment horizontal="left" vertical="center"/>
    </xf>
    <xf numFmtId="44" fontId="3" fillId="0" borderId="18" xfId="7" applyNumberFormat="1" applyFont="1" applyFill="1" applyBorder="1" applyAlignment="1">
      <alignment horizontal="left" vertical="center"/>
    </xf>
    <xf numFmtId="44" fontId="3" fillId="0" borderId="28" xfId="7" applyNumberFormat="1" applyFont="1" applyFill="1" applyBorder="1" applyAlignment="1">
      <alignment horizontal="left" vertical="center"/>
    </xf>
    <xf numFmtId="44" fontId="4" fillId="0" borderId="11" xfId="7" applyNumberFormat="1" applyFont="1" applyFill="1" applyBorder="1" applyAlignment="1">
      <alignment horizontal="left" vertical="center"/>
    </xf>
    <xf numFmtId="44" fontId="4" fillId="0" borderId="17" xfId="7" applyNumberFormat="1" applyFont="1" applyFill="1" applyBorder="1" applyAlignment="1">
      <alignment horizontal="left" vertical="center"/>
    </xf>
    <xf numFmtId="44" fontId="4" fillId="0" borderId="0" xfId="7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 indent="1"/>
    </xf>
    <xf numFmtId="44" fontId="4" fillId="0" borderId="0" xfId="7" applyNumberFormat="1" applyFont="1" applyFill="1" applyBorder="1" applyAlignment="1">
      <alignment horizontal="left" vertical="center"/>
    </xf>
    <xf numFmtId="44" fontId="4" fillId="0" borderId="18" xfId="7" applyNumberFormat="1" applyFont="1" applyFill="1" applyBorder="1" applyAlignment="1">
      <alignment horizontal="left" vertical="center"/>
    </xf>
    <xf numFmtId="44" fontId="4" fillId="0" borderId="14" xfId="7" applyNumberFormat="1" applyFont="1" applyFill="1" applyBorder="1" applyAlignment="1">
      <alignment horizontal="left" vertical="center"/>
    </xf>
    <xf numFmtId="44" fontId="4" fillId="0" borderId="28" xfId="7" applyNumberFormat="1" applyFont="1" applyFill="1" applyBorder="1" applyAlignment="1">
      <alignment horizontal="center" vertical="center"/>
    </xf>
    <xf numFmtId="9" fontId="12" fillId="0" borderId="13" xfId="7" applyNumberFormat="1" applyFont="1" applyFill="1" applyBorder="1" applyAlignment="1">
      <alignment horizontal="center" vertical="center"/>
    </xf>
    <xf numFmtId="44" fontId="9" fillId="0" borderId="13" xfId="7" applyNumberFormat="1" applyFont="1" applyFill="1" applyBorder="1" applyAlignment="1">
      <alignment horizontal="right" vertical="center"/>
    </xf>
    <xf numFmtId="9" fontId="9" fillId="0" borderId="13" xfId="7" applyNumberFormat="1" applyFont="1" applyFill="1" applyBorder="1" applyAlignment="1">
      <alignment horizontal="right" vertical="center"/>
    </xf>
    <xf numFmtId="9" fontId="9" fillId="0" borderId="13" xfId="7" applyNumberFormat="1" applyFont="1" applyFill="1" applyBorder="1" applyAlignment="1">
      <alignment horizontal="center" vertical="center"/>
    </xf>
    <xf numFmtId="44" fontId="12" fillId="0" borderId="13" xfId="7" applyNumberFormat="1" applyFont="1" applyFill="1" applyBorder="1" applyAlignment="1">
      <alignment horizontal="left" vertical="center"/>
    </xf>
    <xf numFmtId="9" fontId="12" fillId="0" borderId="20" xfId="7" applyNumberFormat="1" applyFont="1" applyFill="1" applyBorder="1" applyAlignment="1">
      <alignment horizontal="center" vertical="center"/>
    </xf>
    <xf numFmtId="44" fontId="3" fillId="0" borderId="28" xfId="7" applyNumberFormat="1" applyFont="1" applyFill="1" applyBorder="1" applyAlignment="1">
      <alignment horizontal="left" vertical="center"/>
    </xf>
    <xf numFmtId="44" fontId="4" fillId="0" borderId="28" xfId="7" applyNumberFormat="1" applyFont="1" applyFill="1" applyBorder="1" applyAlignment="1">
      <alignment horizontal="left" vertical="center"/>
    </xf>
    <xf numFmtId="44" fontId="9" fillId="0" borderId="19" xfId="7" applyNumberFormat="1" applyFont="1" applyFill="1" applyBorder="1" applyAlignment="1">
      <alignment horizontal="center" vertical="center"/>
    </xf>
    <xf numFmtId="167" fontId="3" fillId="0" borderId="12" xfId="7" applyNumberFormat="1" applyFont="1" applyFill="1" applyBorder="1" applyAlignment="1">
      <alignment vertical="center"/>
    </xf>
    <xf numFmtId="44" fontId="4" fillId="0" borderId="0" xfId="7" applyNumberFormat="1" applyFont="1" applyFill="1" applyBorder="1" applyAlignment="1">
      <alignment horizontal="right" vertical="center" indent="1"/>
    </xf>
    <xf numFmtId="44" fontId="4" fillId="0" borderId="28" xfId="7" applyNumberFormat="1" applyFont="1" applyFill="1" applyBorder="1" applyAlignment="1">
      <alignment horizontal="right" vertical="center" indent="1"/>
    </xf>
    <xf numFmtId="44" fontId="4" fillId="0" borderId="14" xfId="7" applyNumberFormat="1" applyFont="1" applyFill="1" applyBorder="1" applyAlignment="1">
      <alignment horizontal="right" vertical="center" indent="1"/>
    </xf>
    <xf numFmtId="44" fontId="4" fillId="12" borderId="12" xfId="7" applyNumberFormat="1" applyFont="1" applyFill="1" applyBorder="1" applyAlignment="1">
      <alignment horizontal="center" vertical="center"/>
    </xf>
    <xf numFmtId="15" fontId="3" fillId="12" borderId="29" xfId="7" applyNumberFormat="1" applyFont="1" applyFill="1" applyBorder="1" applyAlignment="1">
      <alignment horizontal="left" vertical="center" indent="1"/>
    </xf>
    <xf numFmtId="0" fontId="3" fillId="12" borderId="19" xfId="7" applyNumberFormat="1" applyFont="1" applyFill="1" applyBorder="1" applyAlignment="1">
      <alignment horizontal="left" vertical="center"/>
    </xf>
    <xf numFmtId="0" fontId="4" fillId="0" borderId="27" xfId="7" applyNumberFormat="1" applyFont="1" applyFill="1" applyBorder="1" applyAlignment="1">
      <alignment horizontal="left" vertical="center"/>
    </xf>
    <xf numFmtId="15" fontId="4" fillId="0" borderId="0" xfId="7" applyNumberFormat="1" applyFont="1" applyFill="1" applyBorder="1" applyAlignment="1">
      <alignment horizontal="left" vertical="center"/>
    </xf>
    <xf numFmtId="2" fontId="19" fillId="12" borderId="15" xfId="10" applyNumberFormat="1" applyFont="1" applyFill="1" applyBorder="1" applyAlignment="1">
      <alignment horizontal="left" vertical="center" indent="1"/>
    </xf>
    <xf numFmtId="167" fontId="19" fillId="0" borderId="34" xfId="7" applyNumberFormat="1" applyFont="1" applyFill="1" applyBorder="1" applyAlignment="1">
      <alignment horizontal="left" vertical="center"/>
    </xf>
    <xf numFmtId="9" fontId="19" fillId="0" borderId="34" xfId="10" applyNumberFormat="1" applyFont="1" applyFill="1" applyBorder="1" applyAlignment="1">
      <alignment horizontal="right" vertical="center"/>
    </xf>
    <xf numFmtId="44" fontId="4" fillId="14" borderId="28" xfId="7" applyNumberFormat="1" applyFont="1" applyFill="1" applyBorder="1" applyAlignment="1">
      <alignment horizontal="left" vertical="center"/>
    </xf>
    <xf numFmtId="44" fontId="4" fillId="0" borderId="15" xfId="7" applyNumberFormat="1" applyFont="1" applyFill="1" applyBorder="1" applyAlignment="1">
      <alignment horizontal="center" vertical="center"/>
    </xf>
    <xf numFmtId="44" fontId="5" fillId="0" borderId="28" xfId="7" applyNumberFormat="1" applyFont="1" applyFill="1" applyBorder="1" applyAlignment="1">
      <alignment horizontal="left" vertical="center"/>
    </xf>
    <xf numFmtId="0" fontId="48" fillId="15" borderId="18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right" vertical="center"/>
    </xf>
    <xf numFmtId="0" fontId="54" fillId="0" borderId="0" xfId="0" applyFont="1" applyFill="1" applyBorder="1" applyAlignment="1">
      <alignment horizontal="left" vertical="center"/>
    </xf>
    <xf numFmtId="0" fontId="48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28" xfId="0" applyNumberFormat="1" applyFont="1" applyFill="1" applyBorder="1" applyAlignment="1">
      <alignment horizontal="left" vertical="center"/>
    </xf>
    <xf numFmtId="0" fontId="48" fillId="0" borderId="20" xfId="0" applyNumberFormat="1" applyFont="1" applyFill="1" applyBorder="1" applyAlignment="1">
      <alignment vertical="center"/>
    </xf>
    <xf numFmtId="0" fontId="48" fillId="0" borderId="28" xfId="0" applyFont="1" applyFill="1" applyBorder="1" applyAlignment="1">
      <alignment vertical="center"/>
    </xf>
    <xf numFmtId="0" fontId="48" fillId="0" borderId="17" xfId="0" applyNumberFormat="1" applyFont="1" applyFill="1" applyBorder="1" applyAlignment="1" applyProtection="1">
      <alignment horizontal="left" vertical="center" wrapText="1"/>
      <protection locked="0"/>
    </xf>
    <xf numFmtId="167" fontId="3" fillId="13" borderId="29" xfId="7" applyNumberFormat="1" applyFont="1" applyFill="1" applyBorder="1" applyAlignment="1">
      <alignment horizontal="left" vertical="center"/>
    </xf>
    <xf numFmtId="0" fontId="48" fillId="20" borderId="12" xfId="4" applyNumberFormat="1" applyFont="1" applyFill="1" applyBorder="1" applyAlignment="1">
      <alignment horizontal="left" vertical="center"/>
    </xf>
    <xf numFmtId="0" fontId="3" fillId="0" borderId="0" xfId="0" applyFont="1"/>
    <xf numFmtId="9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43" fillId="0" borderId="0" xfId="0" applyFont="1"/>
    <xf numFmtId="0" fontId="1" fillId="0" borderId="1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6" fillId="0" borderId="93" xfId="0" applyFont="1" applyBorder="1" applyAlignment="1">
      <alignment horizontal="left" vertical="center"/>
    </xf>
    <xf numFmtId="2" fontId="3" fillId="0" borderId="0" xfId="0" applyNumberFormat="1" applyFont="1"/>
    <xf numFmtId="0" fontId="3" fillId="0" borderId="0" xfId="0" applyNumberFormat="1" applyFont="1"/>
    <xf numFmtId="172" fontId="50" fillId="20" borderId="12" xfId="0" applyNumberFormat="1" applyFont="1" applyFill="1" applyBorder="1" applyAlignment="1" applyProtection="1">
      <alignment horizontal="center" vertical="center" wrapText="1"/>
      <protection locked="0"/>
    </xf>
    <xf numFmtId="14" fontId="44" fillId="18" borderId="12" xfId="7" applyNumberFormat="1" applyFont="1" applyFill="1" applyBorder="1" applyAlignment="1">
      <alignment horizontal="left" vertical="center"/>
    </xf>
    <xf numFmtId="14" fontId="44" fillId="18" borderId="14" xfId="7" applyNumberFormat="1" applyFont="1" applyFill="1" applyBorder="1" applyAlignment="1">
      <alignment horizontal="left" vertical="center"/>
    </xf>
    <xf numFmtId="168" fontId="43" fillId="18" borderId="15" xfId="7" applyNumberFormat="1" applyFont="1" applyFill="1" applyBorder="1" applyAlignment="1">
      <alignment horizontal="left" vertical="center"/>
    </xf>
    <xf numFmtId="168" fontId="43" fillId="18" borderId="12" xfId="7" applyNumberFormat="1" applyFont="1" applyFill="1" applyBorder="1" applyAlignment="1">
      <alignment horizontal="left" vertical="center"/>
    </xf>
    <xf numFmtId="168" fontId="6" fillId="20" borderId="22" xfId="0" applyNumberFormat="1" applyFont="1" applyFill="1" applyBorder="1" applyAlignment="1">
      <alignment horizontal="right" vertical="center" indent="1"/>
    </xf>
    <xf numFmtId="168" fontId="3" fillId="0" borderId="0" xfId="0" applyNumberFormat="1" applyFont="1"/>
    <xf numFmtId="14" fontId="3" fillId="0" borderId="0" xfId="0" applyNumberFormat="1" applyFont="1"/>
    <xf numFmtId="0" fontId="1" fillId="0" borderId="0" xfId="0" applyFont="1" applyFill="1" applyBorder="1" applyAlignment="1">
      <alignment horizontal="right" vertical="center"/>
    </xf>
    <xf numFmtId="0" fontId="48" fillId="11" borderId="12" xfId="0" applyFont="1" applyFill="1" applyBorder="1" applyAlignment="1">
      <alignment horizontal="center" vertical="center" textRotation="90"/>
    </xf>
    <xf numFmtId="0" fontId="74" fillId="15" borderId="18" xfId="0" applyFont="1" applyFill="1" applyBorder="1" applyAlignment="1">
      <alignment horizontal="center" vertical="center" wrapText="1"/>
    </xf>
    <xf numFmtId="0" fontId="74" fillId="15" borderId="28" xfId="0" applyFont="1" applyFill="1" applyBorder="1" applyAlignment="1">
      <alignment horizontal="center" vertical="center" wrapText="1"/>
    </xf>
    <xf numFmtId="0" fontId="74" fillId="15" borderId="14" xfId="0" applyFont="1" applyFill="1" applyBorder="1" applyAlignment="1">
      <alignment horizontal="center" vertical="center" wrapText="1"/>
    </xf>
    <xf numFmtId="0" fontId="62" fillId="11" borderId="0" xfId="0" applyFont="1" applyFill="1" applyBorder="1" applyAlignment="1" applyProtection="1">
      <alignment horizontal="center" vertical="center" wrapText="1"/>
      <protection locked="0"/>
    </xf>
    <xf numFmtId="0" fontId="50" fillId="20" borderId="13" xfId="0" applyFont="1" applyFill="1" applyBorder="1" applyAlignment="1" applyProtection="1">
      <alignment horizontal="center" vertical="center" wrapText="1"/>
      <protection locked="0"/>
    </xf>
    <xf numFmtId="0" fontId="48" fillId="20" borderId="18" xfId="0" applyFont="1" applyFill="1" applyBorder="1" applyAlignment="1" applyProtection="1">
      <alignment horizontal="left" vertical="center" wrapText="1"/>
      <protection locked="0"/>
    </xf>
    <xf numFmtId="0" fontId="48" fillId="20" borderId="14" xfId="0" applyFont="1" applyFill="1" applyBorder="1" applyAlignment="1" applyProtection="1">
      <alignment horizontal="left" vertical="center" wrapText="1"/>
      <protection locked="0"/>
    </xf>
    <xf numFmtId="3" fontId="48" fillId="20" borderId="18" xfId="0" applyNumberFormat="1" applyFont="1" applyFill="1" applyBorder="1" applyAlignment="1" applyProtection="1">
      <alignment horizontal="left" vertical="center" wrapText="1"/>
      <protection locked="0"/>
    </xf>
    <xf numFmtId="3" fontId="48" fillId="20" borderId="14" xfId="0" applyNumberFormat="1" applyFont="1" applyFill="1" applyBorder="1" applyAlignment="1" applyProtection="1">
      <alignment horizontal="left" vertical="center" wrapText="1"/>
      <protection locked="0"/>
    </xf>
    <xf numFmtId="0" fontId="48" fillId="16" borderId="18" xfId="0" applyNumberFormat="1" applyFont="1" applyFill="1" applyBorder="1" applyAlignment="1">
      <alignment horizontal="left" vertical="center"/>
    </xf>
    <xf numFmtId="0" fontId="48" fillId="16" borderId="14" xfId="0" applyNumberFormat="1" applyFont="1" applyFill="1" applyBorder="1" applyAlignment="1">
      <alignment horizontal="left" vertical="center"/>
    </xf>
    <xf numFmtId="0" fontId="48" fillId="16" borderId="18" xfId="0" applyFont="1" applyFill="1" applyBorder="1" applyAlignment="1" applyProtection="1">
      <alignment horizontal="left" vertical="center" wrapText="1"/>
      <protection locked="0"/>
    </xf>
    <xf numFmtId="0" fontId="48" fillId="16" borderId="14" xfId="0" applyFont="1" applyFill="1" applyBorder="1" applyAlignment="1" applyProtection="1">
      <alignment horizontal="left" vertical="center" wrapText="1"/>
      <protection locked="0"/>
    </xf>
    <xf numFmtId="0" fontId="53" fillId="20" borderId="18" xfId="2" applyFont="1" applyFill="1" applyBorder="1" applyAlignment="1" applyProtection="1">
      <alignment horizontal="left" vertical="center" wrapText="1"/>
      <protection locked="0"/>
    </xf>
    <xf numFmtId="0" fontId="53" fillId="20" borderId="14" xfId="2" applyFont="1" applyFill="1" applyBorder="1" applyAlignment="1" applyProtection="1">
      <alignment horizontal="left" vertical="center" wrapText="1"/>
      <protection locked="0"/>
    </xf>
    <xf numFmtId="0" fontId="48" fillId="20" borderId="13" xfId="0" applyFont="1" applyFill="1" applyBorder="1" applyAlignment="1" applyProtection="1">
      <alignment horizontal="center" vertical="center" wrapText="1"/>
      <protection locked="0"/>
    </xf>
    <xf numFmtId="0" fontId="48" fillId="20" borderId="12" xfId="0" applyFont="1" applyFill="1" applyBorder="1" applyAlignment="1" applyProtection="1">
      <alignment horizontal="center" vertical="center" wrapText="1"/>
      <protection locked="0"/>
    </xf>
    <xf numFmtId="0" fontId="48" fillId="20" borderId="12" xfId="0" applyFont="1" applyFill="1" applyBorder="1" applyAlignment="1" applyProtection="1">
      <alignment horizontal="left" vertical="center" wrapText="1"/>
      <protection locked="0"/>
    </xf>
    <xf numFmtId="0" fontId="5" fillId="24" borderId="47" xfId="0" applyFont="1" applyFill="1" applyBorder="1" applyAlignment="1">
      <alignment horizontal="center" vertical="center" textRotation="90"/>
    </xf>
    <xf numFmtId="0" fontId="5" fillId="24" borderId="60" xfId="0" applyFont="1" applyFill="1" applyBorder="1" applyAlignment="1">
      <alignment horizontal="center" vertical="center" textRotation="90"/>
    </xf>
    <xf numFmtId="0" fontId="5" fillId="24" borderId="48" xfId="0" applyFont="1" applyFill="1" applyBorder="1" applyAlignment="1">
      <alignment horizontal="center" vertical="center" textRotation="90"/>
    </xf>
    <xf numFmtId="0" fontId="59" fillId="11" borderId="0" xfId="0" applyFont="1" applyFill="1" applyBorder="1" applyAlignment="1">
      <alignment horizontal="left" vertical="center"/>
    </xf>
    <xf numFmtId="0" fontId="6" fillId="17" borderId="22" xfId="0" applyFont="1" applyFill="1" applyBorder="1" applyAlignment="1">
      <alignment horizontal="center" vertical="center" wrapText="1"/>
    </xf>
    <xf numFmtId="0" fontId="5" fillId="25" borderId="22" xfId="0" applyFont="1" applyFill="1" applyBorder="1" applyAlignment="1">
      <alignment horizontal="center" vertical="center" textRotation="90"/>
    </xf>
    <xf numFmtId="0" fontId="5" fillId="23" borderId="22" xfId="0" applyFont="1" applyFill="1" applyBorder="1" applyAlignment="1">
      <alignment horizontal="center" vertical="center" textRotation="90" wrapText="1"/>
    </xf>
    <xf numFmtId="0" fontId="5" fillId="26" borderId="22" xfId="0" applyFont="1" applyFill="1" applyBorder="1" applyAlignment="1">
      <alignment horizontal="center" vertical="center" textRotation="90"/>
    </xf>
    <xf numFmtId="0" fontId="9" fillId="27" borderId="22" xfId="0" applyFont="1" applyFill="1" applyBorder="1" applyAlignment="1">
      <alignment horizontal="center" vertical="center" textRotation="90" wrapText="1"/>
    </xf>
    <xf numFmtId="0" fontId="5" fillId="22" borderId="22" xfId="0" applyFont="1" applyFill="1" applyBorder="1" applyAlignment="1">
      <alignment horizontal="center" vertical="center" textRotation="90"/>
    </xf>
    <xf numFmtId="0" fontId="9" fillId="23" borderId="22" xfId="0" applyFont="1" applyFill="1" applyBorder="1" applyAlignment="1">
      <alignment horizontal="center" vertical="center" textRotation="90"/>
    </xf>
    <xf numFmtId="0" fontId="5" fillId="23" borderId="22" xfId="0" applyFont="1" applyFill="1" applyBorder="1" applyAlignment="1">
      <alignment horizontal="center" vertical="center" textRotation="90"/>
    </xf>
    <xf numFmtId="0" fontId="5" fillId="7" borderId="22" xfId="0" applyFont="1" applyFill="1" applyBorder="1" applyAlignment="1">
      <alignment horizontal="center" vertical="center" textRotation="90"/>
    </xf>
    <xf numFmtId="0" fontId="5" fillId="28" borderId="22" xfId="0" applyFont="1" applyFill="1" applyBorder="1" applyAlignment="1">
      <alignment horizontal="center" vertical="center" textRotation="90"/>
    </xf>
    <xf numFmtId="0" fontId="5" fillId="15" borderId="22" xfId="0" applyFont="1" applyFill="1" applyBorder="1" applyAlignment="1">
      <alignment horizontal="center" vertical="center" textRotation="90"/>
    </xf>
    <xf numFmtId="0" fontId="5" fillId="20" borderId="22" xfId="0" applyFont="1" applyFill="1" applyBorder="1" applyAlignment="1">
      <alignment horizontal="center" vertical="center" textRotation="90"/>
    </xf>
    <xf numFmtId="0" fontId="43" fillId="23" borderId="12" xfId="7" applyFont="1" applyFill="1" applyBorder="1" applyAlignment="1">
      <alignment horizontal="center" vertical="center"/>
    </xf>
    <xf numFmtId="0" fontId="43" fillId="6" borderId="12" xfId="7" applyFont="1" applyFill="1" applyBorder="1" applyAlignment="1">
      <alignment horizontal="center" vertical="center"/>
    </xf>
    <xf numFmtId="0" fontId="43" fillId="31" borderId="12" xfId="7" applyFont="1" applyFill="1" applyBorder="1" applyAlignment="1">
      <alignment horizontal="center" vertical="center"/>
    </xf>
    <xf numFmtId="0" fontId="43" fillId="9" borderId="12" xfId="7" applyFont="1" applyFill="1" applyBorder="1" applyAlignment="1">
      <alignment horizontal="center" vertical="center"/>
    </xf>
    <xf numFmtId="0" fontId="43" fillId="28" borderId="12" xfId="7" applyFont="1" applyFill="1" applyBorder="1" applyAlignment="1">
      <alignment horizontal="center" vertical="center"/>
    </xf>
    <xf numFmtId="0" fontId="44" fillId="5" borderId="23" xfId="7" applyFont="1" applyFill="1" applyBorder="1" applyAlignment="1">
      <alignment horizontal="center" vertical="center" wrapText="1"/>
    </xf>
    <xf numFmtId="0" fontId="44" fillId="5" borderId="25" xfId="7" applyFont="1" applyFill="1" applyBorder="1" applyAlignment="1">
      <alignment horizontal="center" vertical="center" wrapText="1"/>
    </xf>
    <xf numFmtId="0" fontId="44" fillId="18" borderId="28" xfId="7" applyFont="1" applyFill="1" applyBorder="1" applyAlignment="1">
      <alignment horizontal="left" vertical="center"/>
    </xf>
    <xf numFmtId="0" fontId="44" fillId="18" borderId="14" xfId="7" applyFont="1" applyFill="1" applyBorder="1" applyAlignment="1">
      <alignment horizontal="left" vertical="center"/>
    </xf>
    <xf numFmtId="3" fontId="44" fillId="18" borderId="28" xfId="7" applyNumberFormat="1" applyFont="1" applyFill="1" applyBorder="1" applyAlignment="1">
      <alignment horizontal="left" vertical="center"/>
    </xf>
    <xf numFmtId="0" fontId="74" fillId="19" borderId="12" xfId="7" applyFont="1" applyFill="1" applyBorder="1" applyAlignment="1">
      <alignment horizontal="center" vertical="center" wrapText="1"/>
    </xf>
    <xf numFmtId="0" fontId="44" fillId="0" borderId="12" xfId="7" applyFont="1" applyBorder="1" applyAlignment="1">
      <alignment horizontal="left" vertical="center"/>
    </xf>
    <xf numFmtId="0" fontId="44" fillId="0" borderId="12" xfId="7" applyFont="1" applyBorder="1" applyAlignment="1">
      <alignment horizontal="left" vertical="center" wrapText="1"/>
    </xf>
    <xf numFmtId="0" fontId="44" fillId="0" borderId="18" xfId="7" applyFont="1" applyBorder="1" applyAlignment="1">
      <alignment horizontal="left" vertical="center" wrapText="1"/>
    </xf>
    <xf numFmtId="0" fontId="44" fillId="0" borderId="14" xfId="7" applyFont="1" applyBorder="1" applyAlignment="1">
      <alignment horizontal="left" vertical="center" wrapText="1"/>
    </xf>
    <xf numFmtId="0" fontId="43" fillId="30" borderId="12" xfId="7" applyFont="1" applyFill="1" applyBorder="1" applyAlignment="1">
      <alignment horizontal="center" vertical="center"/>
    </xf>
    <xf numFmtId="44" fontId="4" fillId="0" borderId="17" xfId="7" applyNumberFormat="1" applyFont="1" applyFill="1" applyBorder="1" applyAlignment="1">
      <alignment horizontal="left" vertical="center"/>
    </xf>
    <xf numFmtId="44" fontId="4" fillId="0" borderId="15" xfId="7" applyNumberFormat="1" applyFont="1" applyFill="1" applyBorder="1" applyAlignment="1">
      <alignment horizontal="left" vertical="center"/>
    </xf>
    <xf numFmtId="44" fontId="4" fillId="0" borderId="20" xfId="7" applyNumberFormat="1" applyFont="1" applyFill="1" applyBorder="1" applyAlignment="1">
      <alignment horizontal="left" vertical="center"/>
    </xf>
    <xf numFmtId="44" fontId="4" fillId="0" borderId="18" xfId="7" applyNumberFormat="1" applyFont="1" applyFill="1" applyBorder="1" applyAlignment="1">
      <alignment horizontal="left" vertical="center"/>
    </xf>
    <xf numFmtId="44" fontId="4" fillId="0" borderId="14" xfId="7" applyNumberFormat="1" applyFont="1" applyFill="1" applyBorder="1" applyAlignment="1">
      <alignment horizontal="left" vertical="center"/>
    </xf>
    <xf numFmtId="44" fontId="4" fillId="0" borderId="18" xfId="7" applyNumberFormat="1" applyFont="1" applyFill="1" applyBorder="1" applyAlignment="1">
      <alignment horizontal="center" vertical="center"/>
    </xf>
    <xf numFmtId="44" fontId="4" fillId="0" borderId="28" xfId="7" applyNumberFormat="1" applyFont="1" applyFill="1" applyBorder="1" applyAlignment="1">
      <alignment horizontal="center" vertical="center"/>
    </xf>
    <xf numFmtId="44" fontId="4" fillId="13" borderId="18" xfId="7" applyNumberFormat="1" applyFont="1" applyFill="1" applyBorder="1" applyAlignment="1">
      <alignment horizontal="left" vertical="center"/>
    </xf>
    <xf numFmtId="44" fontId="4" fillId="13" borderId="14" xfId="7" applyNumberFormat="1" applyFont="1" applyFill="1" applyBorder="1" applyAlignment="1">
      <alignment horizontal="left" vertical="center"/>
    </xf>
    <xf numFmtId="9" fontId="3" fillId="0" borderId="28" xfId="10" applyNumberFormat="1" applyFont="1" applyFill="1" applyBorder="1" applyAlignment="1">
      <alignment horizontal="center" vertical="center"/>
    </xf>
    <xf numFmtId="44" fontId="4" fillId="12" borderId="62" xfId="7" applyNumberFormat="1" applyFont="1" applyFill="1" applyBorder="1" applyAlignment="1">
      <alignment horizontal="left" vertical="center"/>
    </xf>
    <xf numFmtId="44" fontId="4" fillId="12" borderId="63" xfId="7" applyNumberFormat="1" applyFont="1" applyFill="1" applyBorder="1" applyAlignment="1">
      <alignment horizontal="left" vertical="center"/>
    </xf>
    <xf numFmtId="44" fontId="4" fillId="12" borderId="3" xfId="7" applyNumberFormat="1" applyFont="1" applyFill="1" applyBorder="1" applyAlignment="1">
      <alignment horizontal="left" vertical="center"/>
    </xf>
    <xf numFmtId="44" fontId="4" fillId="12" borderId="54" xfId="7" applyNumberFormat="1" applyFont="1" applyFill="1" applyBorder="1" applyAlignment="1">
      <alignment horizontal="left" vertical="center"/>
    </xf>
    <xf numFmtId="44" fontId="4" fillId="12" borderId="5" xfId="7" applyNumberFormat="1" applyFont="1" applyFill="1" applyBorder="1" applyAlignment="1">
      <alignment horizontal="left" vertical="center"/>
    </xf>
    <xf numFmtId="44" fontId="4" fillId="0" borderId="11" xfId="7" applyNumberFormat="1" applyFont="1" applyFill="1" applyBorder="1" applyAlignment="1">
      <alignment horizontal="left" vertical="center"/>
    </xf>
    <xf numFmtId="44" fontId="4" fillId="0" borderId="0" xfId="7" applyNumberFormat="1" applyFont="1" applyFill="1" applyBorder="1" applyAlignment="1">
      <alignment horizontal="left" vertical="center"/>
    </xf>
    <xf numFmtId="44" fontId="25" fillId="20" borderId="6" xfId="7" applyNumberFormat="1" applyFont="1" applyFill="1" applyBorder="1" applyAlignment="1">
      <alignment horizontal="center" vertical="center" wrapText="1"/>
    </xf>
    <xf numFmtId="44" fontId="3" fillId="20" borderId="19" xfId="7" applyNumberFormat="1" applyFont="1" applyFill="1" applyBorder="1" applyAlignment="1">
      <alignment horizontal="center" vertical="center" wrapText="1"/>
    </xf>
    <xf numFmtId="44" fontId="3" fillId="20" borderId="29" xfId="7" applyNumberFormat="1" applyFont="1" applyFill="1" applyBorder="1" applyAlignment="1">
      <alignment horizontal="center" vertical="center" wrapText="1"/>
    </xf>
    <xf numFmtId="0" fontId="4" fillId="12" borderId="0" xfId="7" applyNumberFormat="1" applyFont="1" applyFill="1" applyBorder="1" applyAlignment="1">
      <alignment horizontal="left" vertical="center"/>
    </xf>
    <xf numFmtId="0" fontId="4" fillId="12" borderId="27" xfId="7" applyNumberFormat="1" applyFont="1" applyFill="1" applyBorder="1" applyAlignment="1">
      <alignment horizontal="left" vertical="center"/>
    </xf>
    <xf numFmtId="44" fontId="4" fillId="12" borderId="61" xfId="7" applyNumberFormat="1" applyFont="1" applyFill="1" applyBorder="1" applyAlignment="1">
      <alignment horizontal="left" vertical="center"/>
    </xf>
    <xf numFmtId="44" fontId="4" fillId="12" borderId="25" xfId="7" applyNumberFormat="1" applyFont="1" applyFill="1" applyBorder="1" applyAlignment="1">
      <alignment horizontal="left" vertical="center"/>
    </xf>
    <xf numFmtId="3" fontId="4" fillId="12" borderId="0" xfId="7" applyNumberFormat="1" applyFont="1" applyFill="1" applyBorder="1" applyAlignment="1">
      <alignment horizontal="left" vertical="center"/>
    </xf>
    <xf numFmtId="15" fontId="4" fillId="12" borderId="20" xfId="7" applyNumberFormat="1" applyFont="1" applyFill="1" applyBorder="1" applyAlignment="1">
      <alignment horizontal="left" vertical="center"/>
    </xf>
    <xf numFmtId="15" fontId="4" fillId="12" borderId="15" xfId="7" applyNumberFormat="1" applyFont="1" applyFill="1" applyBorder="1" applyAlignment="1">
      <alignment horizontal="left" vertical="center"/>
    </xf>
    <xf numFmtId="44" fontId="4" fillId="12" borderId="64" xfId="7" applyNumberFormat="1" applyFont="1" applyFill="1" applyBorder="1" applyAlignment="1">
      <alignment horizontal="left" vertical="center"/>
    </xf>
    <xf numFmtId="44" fontId="4" fillId="0" borderId="27" xfId="7" applyNumberFormat="1" applyFont="1" applyFill="1" applyBorder="1" applyAlignment="1">
      <alignment horizontal="left" vertical="center"/>
    </xf>
    <xf numFmtId="0" fontId="3" fillId="12" borderId="19" xfId="7" applyNumberFormat="1" applyFont="1" applyFill="1" applyBorder="1" applyAlignment="1">
      <alignment horizontal="left" vertical="center"/>
    </xf>
    <xf numFmtId="0" fontId="3" fillId="12" borderId="29" xfId="7" applyNumberFormat="1" applyFont="1" applyFill="1" applyBorder="1" applyAlignment="1">
      <alignment horizontal="left" vertical="center"/>
    </xf>
    <xf numFmtId="44" fontId="2" fillId="20" borderId="17" xfId="7" applyNumberFormat="1" applyFont="1" applyFill="1" applyBorder="1" applyAlignment="1">
      <alignment horizontal="center" vertical="center" wrapText="1"/>
    </xf>
    <xf numFmtId="44" fontId="2" fillId="20" borderId="20" xfId="7" applyNumberFormat="1" applyFont="1" applyFill="1" applyBorder="1" applyAlignment="1">
      <alignment horizontal="center" vertical="center" wrapText="1"/>
    </xf>
    <xf numFmtId="44" fontId="2" fillId="20" borderId="15" xfId="7" applyNumberFormat="1" applyFont="1" applyFill="1" applyBorder="1" applyAlignment="1">
      <alignment horizontal="center" vertical="center" wrapText="1"/>
    </xf>
    <xf numFmtId="44" fontId="4" fillId="20" borderId="6" xfId="7" applyNumberFormat="1" applyFont="1" applyFill="1" applyBorder="1" applyAlignment="1">
      <alignment horizontal="left" vertical="center"/>
    </xf>
    <xf numFmtId="44" fontId="4" fillId="20" borderId="19" xfId="7" applyNumberFormat="1" applyFont="1" applyFill="1" applyBorder="1" applyAlignment="1">
      <alignment horizontal="left" vertical="center"/>
    </xf>
    <xf numFmtId="44" fontId="4" fillId="20" borderId="29" xfId="7" applyNumberFormat="1" applyFont="1" applyFill="1" applyBorder="1" applyAlignment="1">
      <alignment horizontal="left" vertical="center"/>
    </xf>
    <xf numFmtId="44" fontId="4" fillId="20" borderId="17" xfId="7" applyNumberFormat="1" applyFont="1" applyFill="1" applyBorder="1" applyAlignment="1">
      <alignment horizontal="left" vertical="center"/>
    </xf>
    <xf numFmtId="44" fontId="4" fillId="20" borderId="20" xfId="7" applyNumberFormat="1" applyFont="1" applyFill="1" applyBorder="1" applyAlignment="1">
      <alignment horizontal="left" vertical="center"/>
    </xf>
    <xf numFmtId="44" fontId="4" fillId="20" borderId="15" xfId="7" applyNumberFormat="1" applyFont="1" applyFill="1" applyBorder="1" applyAlignment="1">
      <alignment horizontal="left" vertical="center"/>
    </xf>
    <xf numFmtId="44" fontId="4" fillId="0" borderId="14" xfId="7" applyNumberFormat="1" applyFont="1" applyFill="1" applyBorder="1" applyAlignment="1">
      <alignment horizontal="center" vertical="center"/>
    </xf>
    <xf numFmtId="14" fontId="4" fillId="12" borderId="18" xfId="7" applyNumberFormat="1" applyFont="1" applyFill="1" applyBorder="1" applyAlignment="1">
      <alignment horizontal="left" vertical="center"/>
    </xf>
    <xf numFmtId="44" fontId="4" fillId="12" borderId="14" xfId="7" applyNumberFormat="1" applyFont="1" applyFill="1" applyBorder="1" applyAlignment="1">
      <alignment horizontal="left" vertical="center"/>
    </xf>
    <xf numFmtId="44" fontId="4" fillId="12" borderId="18" xfId="7" applyNumberFormat="1" applyFont="1" applyFill="1" applyBorder="1" applyAlignment="1">
      <alignment horizontal="left" vertical="center"/>
    </xf>
    <xf numFmtId="9" fontId="19" fillId="18" borderId="18" xfId="10" applyNumberFormat="1" applyFont="1" applyFill="1" applyBorder="1" applyAlignment="1">
      <alignment horizontal="center" vertical="center"/>
    </xf>
    <xf numFmtId="9" fontId="19" fillId="18" borderId="14" xfId="10" applyNumberFormat="1" applyFont="1" applyFill="1" applyBorder="1" applyAlignment="1">
      <alignment horizontal="center" vertical="center"/>
    </xf>
    <xf numFmtId="44" fontId="3" fillId="0" borderId="18" xfId="7" applyNumberFormat="1" applyFont="1" applyFill="1" applyBorder="1" applyAlignment="1">
      <alignment horizontal="left" vertical="center"/>
    </xf>
    <xf numFmtId="44" fontId="3" fillId="0" borderId="28" xfId="7" applyNumberFormat="1" applyFont="1" applyFill="1" applyBorder="1" applyAlignment="1">
      <alignment horizontal="left" vertical="center"/>
    </xf>
    <xf numFmtId="44" fontId="3" fillId="0" borderId="14" xfId="7" applyNumberFormat="1" applyFont="1" applyFill="1" applyBorder="1" applyAlignment="1">
      <alignment horizontal="left" vertical="center"/>
    </xf>
    <xf numFmtId="9" fontId="4" fillId="13" borderId="18" xfId="10" applyNumberFormat="1" applyFont="1" applyFill="1" applyBorder="1" applyAlignment="1">
      <alignment horizontal="left" vertical="center"/>
    </xf>
    <xf numFmtId="9" fontId="4" fillId="13" borderId="28" xfId="10" applyNumberFormat="1" applyFont="1" applyFill="1" applyBorder="1" applyAlignment="1">
      <alignment horizontal="left" vertical="center"/>
    </xf>
    <xf numFmtId="9" fontId="4" fillId="13" borderId="14" xfId="10" applyNumberFormat="1" applyFont="1" applyFill="1" applyBorder="1" applyAlignment="1">
      <alignment horizontal="left" vertical="center"/>
    </xf>
    <xf numFmtId="9" fontId="3" fillId="0" borderId="18" xfId="10" applyNumberFormat="1" applyFont="1" applyFill="1" applyBorder="1" applyAlignment="1">
      <alignment horizontal="left" vertical="center"/>
    </xf>
    <xf numFmtId="9" fontId="3" fillId="0" borderId="28" xfId="10" applyNumberFormat="1" applyFont="1" applyFill="1" applyBorder="1" applyAlignment="1">
      <alignment horizontal="left" vertical="center"/>
    </xf>
    <xf numFmtId="9" fontId="3" fillId="0" borderId="14" xfId="10" applyNumberFormat="1" applyFont="1" applyFill="1" applyBorder="1" applyAlignment="1">
      <alignment horizontal="left" vertical="center"/>
    </xf>
    <xf numFmtId="0" fontId="72" fillId="0" borderId="74" xfId="0" applyFont="1" applyFill="1" applyBorder="1" applyAlignment="1">
      <alignment horizontal="left" vertical="center" wrapText="1"/>
    </xf>
    <xf numFmtId="0" fontId="72" fillId="21" borderId="74" xfId="0" applyFont="1" applyFill="1" applyBorder="1" applyAlignment="1">
      <alignment horizontal="left" vertical="center" wrapText="1"/>
    </xf>
    <xf numFmtId="0" fontId="70" fillId="0" borderId="83" xfId="0" applyFont="1" applyFill="1" applyBorder="1" applyAlignment="1">
      <alignment horizontal="left"/>
    </xf>
    <xf numFmtId="0" fontId="70" fillId="0" borderId="84" xfId="0" applyFont="1" applyFill="1" applyBorder="1" applyAlignment="1">
      <alignment horizontal="left"/>
    </xf>
    <xf numFmtId="0" fontId="72" fillId="0" borderId="65" xfId="0" applyFont="1" applyFill="1" applyBorder="1" applyAlignment="1">
      <alignment horizontal="left" vertical="center" wrapText="1"/>
    </xf>
    <xf numFmtId="0" fontId="72" fillId="0" borderId="85" xfId="0" applyFont="1" applyFill="1" applyBorder="1" applyAlignment="1">
      <alignment horizontal="left" vertical="center" wrapText="1"/>
    </xf>
    <xf numFmtId="0" fontId="72" fillId="0" borderId="80" xfId="0" applyFont="1" applyFill="1" applyBorder="1" applyAlignment="1">
      <alignment horizontal="left" vertical="center" wrapText="1"/>
    </xf>
    <xf numFmtId="0" fontId="72" fillId="0" borderId="81" xfId="0" applyFont="1" applyFill="1" applyBorder="1" applyAlignment="1">
      <alignment horizontal="left" vertical="center" wrapText="1"/>
    </xf>
    <xf numFmtId="0" fontId="72" fillId="0" borderId="78" xfId="0" applyFont="1" applyFill="1" applyBorder="1" applyAlignment="1">
      <alignment horizontal="left" vertical="center" wrapText="1"/>
    </xf>
    <xf numFmtId="0" fontId="72" fillId="0" borderId="82" xfId="0" applyFont="1" applyFill="1" applyBorder="1" applyAlignment="1">
      <alignment horizontal="left" vertical="center" wrapText="1"/>
    </xf>
    <xf numFmtId="0" fontId="73" fillId="0" borderId="79" xfId="0" applyFont="1" applyFill="1" applyBorder="1" applyAlignment="1">
      <alignment horizontal="left" vertical="center"/>
    </xf>
    <xf numFmtId="0" fontId="72" fillId="0" borderId="79" xfId="0" applyFont="1" applyFill="1" applyBorder="1" applyAlignment="1">
      <alignment horizontal="left" vertical="center" wrapText="1"/>
    </xf>
    <xf numFmtId="0" fontId="73" fillId="21" borderId="74" xfId="0" applyFont="1" applyFill="1" applyBorder="1" applyAlignment="1">
      <alignment horizontal="left" vertical="center"/>
    </xf>
    <xf numFmtId="0" fontId="73" fillId="21" borderId="74" xfId="0" applyFont="1" applyFill="1" applyBorder="1" applyAlignment="1">
      <alignment horizontal="left"/>
    </xf>
    <xf numFmtId="0" fontId="73" fillId="21" borderId="76" xfId="0" applyFont="1" applyFill="1" applyBorder="1" applyAlignment="1">
      <alignment horizontal="left"/>
    </xf>
    <xf numFmtId="0" fontId="73" fillId="21" borderId="75" xfId="0" applyFont="1" applyFill="1" applyBorder="1" applyAlignment="1">
      <alignment horizontal="left"/>
    </xf>
    <xf numFmtId="0" fontId="73" fillId="21" borderId="77" xfId="0" applyFont="1" applyFill="1" applyBorder="1" applyAlignment="1">
      <alignment horizontal="left"/>
    </xf>
    <xf numFmtId="0" fontId="32" fillId="0" borderId="18" xfId="0" applyFont="1" applyFill="1" applyBorder="1" applyAlignment="1" applyProtection="1">
      <alignment horizontal="left" vertical="center" wrapText="1" indent="1"/>
      <protection locked="0"/>
    </xf>
    <xf numFmtId="0" fontId="32" fillId="0" borderId="14" xfId="0" applyFont="1" applyFill="1" applyBorder="1" applyAlignment="1" applyProtection="1">
      <alignment horizontal="left" vertical="center" wrapText="1" indent="1"/>
      <protection locked="0"/>
    </xf>
    <xf numFmtId="3" fontId="32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3" fontId="32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41" fillId="7" borderId="18" xfId="0" applyFont="1" applyFill="1" applyBorder="1" applyAlignment="1" applyProtection="1">
      <alignment horizontal="center" vertical="center" wrapText="1"/>
      <protection locked="0"/>
    </xf>
    <xf numFmtId="0" fontId="41" fillId="7" borderId="28" xfId="0" applyFont="1" applyFill="1" applyBorder="1" applyAlignment="1" applyProtection="1">
      <alignment horizontal="center" vertical="center" wrapText="1"/>
      <protection locked="0"/>
    </xf>
    <xf numFmtId="0" fontId="73" fillId="0" borderId="79" xfId="0" applyFont="1" applyFill="1" applyBorder="1" applyAlignment="1">
      <alignment horizontal="left" vertical="center" wrapText="1"/>
    </xf>
    <xf numFmtId="0" fontId="32" fillId="9" borderId="18" xfId="0" applyFont="1" applyFill="1" applyBorder="1" applyAlignment="1">
      <alignment horizontal="left" vertical="center" wrapText="1"/>
    </xf>
    <xf numFmtId="0" fontId="32" fillId="9" borderId="14" xfId="0" applyFont="1" applyFill="1" applyBorder="1" applyAlignment="1">
      <alignment horizontal="left" vertical="center" wrapText="1"/>
    </xf>
    <xf numFmtId="0" fontId="33" fillId="9" borderId="18" xfId="0" applyFont="1" applyFill="1" applyBorder="1" applyAlignment="1">
      <alignment horizontal="left" vertical="center" wrapText="1"/>
    </xf>
    <xf numFmtId="0" fontId="33" fillId="9" borderId="14" xfId="0" applyFont="1" applyFill="1" applyBorder="1" applyAlignment="1">
      <alignment horizontal="left" vertical="center" wrapText="1"/>
    </xf>
    <xf numFmtId="0" fontId="69" fillId="9" borderId="91" xfId="0" applyFont="1" applyFill="1" applyBorder="1" applyAlignment="1">
      <alignment horizontal="left" vertical="center"/>
    </xf>
    <xf numFmtId="0" fontId="69" fillId="9" borderId="92" xfId="0" applyFont="1" applyFill="1" applyBorder="1" applyAlignment="1">
      <alignment horizontal="left" vertical="center"/>
    </xf>
    <xf numFmtId="0" fontId="69" fillId="9" borderId="86" xfId="0" applyFont="1" applyFill="1" applyBorder="1" applyAlignment="1">
      <alignment horizontal="left" vertical="center"/>
    </xf>
    <xf numFmtId="0" fontId="69" fillId="9" borderId="87" xfId="0" applyFont="1" applyFill="1" applyBorder="1" applyAlignment="1">
      <alignment horizontal="left" vertical="center"/>
    </xf>
    <xf numFmtId="0" fontId="41" fillId="10" borderId="18" xfId="0" applyFont="1" applyFill="1" applyBorder="1" applyAlignment="1" applyProtection="1">
      <alignment horizontal="center" vertical="center" wrapText="1"/>
      <protection locked="0"/>
    </xf>
    <xf numFmtId="0" fontId="41" fillId="10" borderId="28" xfId="0" applyFont="1" applyFill="1" applyBorder="1" applyAlignment="1" applyProtection="1">
      <alignment horizontal="center" vertical="center" wrapText="1"/>
      <protection locked="0"/>
    </xf>
    <xf numFmtId="0" fontId="62" fillId="11" borderId="19" xfId="0" applyFont="1" applyFill="1" applyBorder="1" applyAlignment="1" applyProtection="1">
      <alignment horizontal="center" vertical="center" wrapText="1"/>
      <protection locked="0"/>
    </xf>
    <xf numFmtId="0" fontId="75" fillId="9" borderId="86" xfId="0" applyFont="1" applyFill="1" applyBorder="1" applyAlignment="1">
      <alignment horizontal="left" vertical="center"/>
    </xf>
    <xf numFmtId="0" fontId="75" fillId="9" borderId="87" xfId="0" applyFont="1" applyFill="1" applyBorder="1" applyAlignment="1">
      <alignment horizontal="left" vertical="center"/>
    </xf>
    <xf numFmtId="169" fontId="32" fillId="9" borderId="72" xfId="0" applyNumberFormat="1" applyFont="1" applyFill="1" applyBorder="1" applyAlignment="1">
      <alignment horizontal="left" vertical="center" wrapText="1"/>
    </xf>
    <xf numFmtId="169" fontId="32" fillId="9" borderId="88" xfId="0" applyNumberFormat="1" applyFont="1" applyFill="1" applyBorder="1" applyAlignment="1">
      <alignment horizontal="left" vertical="center" wrapText="1"/>
    </xf>
    <xf numFmtId="169" fontId="32" fillId="9" borderId="18" xfId="0" applyNumberFormat="1" applyFont="1" applyFill="1" applyBorder="1" applyAlignment="1">
      <alignment horizontal="left" vertical="center" wrapText="1"/>
    </xf>
    <xf numFmtId="169" fontId="32" fillId="9" borderId="14" xfId="0" applyNumberFormat="1" applyFont="1" applyFill="1" applyBorder="1" applyAlignment="1">
      <alignment horizontal="left" vertical="center" wrapText="1"/>
    </xf>
    <xf numFmtId="0" fontId="69" fillId="9" borderId="89" xfId="0" applyFont="1" applyFill="1" applyBorder="1" applyAlignment="1">
      <alignment horizontal="left" vertical="center"/>
    </xf>
    <xf numFmtId="0" fontId="69" fillId="9" borderId="90" xfId="0" applyFont="1" applyFill="1" applyBorder="1" applyAlignment="1">
      <alignment horizontal="left" vertical="center"/>
    </xf>
  </cellXfs>
  <cellStyles count="12">
    <cellStyle name="bleu" xfId="1"/>
    <cellStyle name="Lien hypertexte" xfId="2" builtinId="8"/>
    <cellStyle name="Milliers" xfId="3" builtinId="3"/>
    <cellStyle name="Monétaire" xfId="4" builtinId="4"/>
    <cellStyle name="Monétaire 2" xfId="5"/>
    <cellStyle name="Monétaire 3" xfId="6"/>
    <cellStyle name="Normal" xfId="0" builtinId="0"/>
    <cellStyle name="Normal 2" xfId="7"/>
    <cellStyle name="orange" xfId="8"/>
    <cellStyle name="Pourcentage" xfId="9" builtinId="5"/>
    <cellStyle name="Pourcentage 2" xfId="10"/>
    <cellStyle name="Pourcentage 3" xfId="11"/>
  </cellStyles>
  <dxfs count="10"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numFmt numFmtId="171" formatCode="dd/mm/yy;@"/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[$-F800]dddd\,\ mmmm\ dd\,\ yyyy"/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9" formatCode="&quot;Reçu&quot;;&quot;&quot;;&quot;&quot;"/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9" formatCode="&quot;Reçu&quot;;&quot;&quot;;&quot;&quot;"/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indexed="65"/>
        </patternFill>
      </fill>
      <alignment horizontal="left" vertical="center" textRotation="0" wrapText="1" indent="1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66675</xdr:rowOff>
    </xdr:from>
    <xdr:to>
      <xdr:col>7</xdr:col>
      <xdr:colOff>1209675</xdr:colOff>
      <xdr:row>2</xdr:row>
      <xdr:rowOff>132230</xdr:rowOff>
    </xdr:to>
    <xdr:pic>
      <xdr:nvPicPr>
        <xdr:cNvPr id="16590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666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58831</xdr:colOff>
      <xdr:row>49</xdr:row>
      <xdr:rowOff>146799</xdr:rowOff>
    </xdr:from>
    <xdr:to>
      <xdr:col>7</xdr:col>
      <xdr:colOff>1445559</xdr:colOff>
      <xdr:row>64</xdr:row>
      <xdr:rowOff>11207</xdr:rowOff>
    </xdr:to>
    <xdr:sp macro="" textlink="">
      <xdr:nvSpPr>
        <xdr:cNvPr id="2" name="ZoneTexte 1"/>
        <xdr:cNvSpPr txBox="1"/>
      </xdr:nvSpPr>
      <xdr:spPr>
        <a:xfrm>
          <a:off x="5818655" y="13324917"/>
          <a:ext cx="5555316" cy="3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Forme du logement: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457200</xdr:colOff>
      <xdr:row>1</xdr:row>
      <xdr:rowOff>152400</xdr:rowOff>
    </xdr:to>
    <xdr:pic>
      <xdr:nvPicPr>
        <xdr:cNvPr id="12639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57150</xdr:colOff>
      <xdr:row>4</xdr:row>
      <xdr:rowOff>38100</xdr:rowOff>
    </xdr:from>
    <xdr:to>
      <xdr:col>18</xdr:col>
      <xdr:colOff>704850</xdr:colOff>
      <xdr:row>7</xdr:row>
      <xdr:rowOff>171450</xdr:rowOff>
    </xdr:to>
    <xdr:pic>
      <xdr:nvPicPr>
        <xdr:cNvPr id="17718" name="Picture 6" descr="anah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43" b="28282"/>
        <a:stretch>
          <a:fillRect/>
        </a:stretch>
      </xdr:blipFill>
      <xdr:spPr bwMode="auto">
        <a:xfrm>
          <a:off x="18364200" y="581025"/>
          <a:ext cx="647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209550</xdr:colOff>
      <xdr:row>3</xdr:row>
      <xdr:rowOff>76200</xdr:rowOff>
    </xdr:from>
    <xdr:to>
      <xdr:col>22</xdr:col>
      <xdr:colOff>904875</xdr:colOff>
      <xdr:row>8</xdr:row>
      <xdr:rowOff>9525</xdr:rowOff>
    </xdr:to>
    <xdr:pic>
      <xdr:nvPicPr>
        <xdr:cNvPr id="17721" name="Imag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7425" y="542925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4</xdr:row>
      <xdr:rowOff>38100</xdr:rowOff>
    </xdr:from>
    <xdr:to>
      <xdr:col>27</xdr:col>
      <xdr:colOff>828675</xdr:colOff>
      <xdr:row>8</xdr:row>
      <xdr:rowOff>57150</xdr:rowOff>
    </xdr:to>
    <xdr:pic>
      <xdr:nvPicPr>
        <xdr:cNvPr id="17723" name="Imag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8850" y="5810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28575</xdr:rowOff>
    </xdr:from>
    <xdr:to>
      <xdr:col>7</xdr:col>
      <xdr:colOff>0</xdr:colOff>
      <xdr:row>3</xdr:row>
      <xdr:rowOff>47625</xdr:rowOff>
    </xdr:to>
    <xdr:pic>
      <xdr:nvPicPr>
        <xdr:cNvPr id="1089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285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B14:F57" totalsRowShown="0" headerRowDxfId="9" dataDxfId="7" headerRowBorderDxfId="8" tableBorderDxfId="6" totalsRowBorderDxfId="5">
  <autoFilter ref="B14:F57"/>
  <tableColumns count="5">
    <tableColumn id="1" name="date" dataDxfId="4"/>
    <tableColumn id="5" name="Type" dataDxfId="3"/>
    <tableColumn id="2" name="Description" dataDxfId="2"/>
    <tableColumn id="3" name="Date _x000a_document" dataDxfId="1"/>
    <tableColumn id="4" name="Date_x000a_d'échéanc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4"/>
  <sheetViews>
    <sheetView showGridLines="0" tabSelected="1" zoomScaleNormal="100" zoomScaleSheetLayoutView="115" zoomScalePageLayoutView="10" workbookViewId="0">
      <selection activeCell="J8" sqref="J8"/>
    </sheetView>
  </sheetViews>
  <sheetFormatPr baseColWidth="10" defaultColWidth="11.44140625" defaultRowHeight="18.75" customHeight="1"/>
  <cols>
    <col min="1" max="1" width="2.44140625" style="280" customWidth="1"/>
    <col min="2" max="2" width="29.6640625" style="292" customWidth="1"/>
    <col min="3" max="3" width="18.109375" style="295" customWidth="1"/>
    <col min="4" max="4" width="20.109375" style="282" customWidth="1"/>
    <col min="5" max="5" width="3.6640625" style="282" customWidth="1"/>
    <col min="6" max="6" width="21.109375" style="282" customWidth="1"/>
    <col min="7" max="7" width="22.5546875" style="282" customWidth="1"/>
    <col min="8" max="8" width="4.44140625" style="294" customWidth="1"/>
    <col min="9" max="9" width="16.88671875" style="294" customWidth="1"/>
    <col min="10" max="10" width="18.6640625" style="349" bestFit="1" customWidth="1"/>
    <col min="11" max="11" width="5" style="349" customWidth="1"/>
    <col min="12" max="12" width="11.44140625" style="349"/>
    <col min="13" max="13" width="3" style="282" customWidth="1"/>
    <col min="14" max="16" width="11.44140625" style="283"/>
    <col min="17" max="16384" width="11.44140625" style="282"/>
  </cols>
  <sheetData>
    <row r="1" spans="1:12" ht="28.5" customHeight="1">
      <c r="B1" s="641" t="s">
        <v>719</v>
      </c>
      <c r="C1" s="642"/>
      <c r="D1" s="642"/>
      <c r="E1" s="642"/>
      <c r="F1" s="643"/>
      <c r="G1" s="549" t="s">
        <v>811</v>
      </c>
      <c r="H1" s="340"/>
      <c r="I1" s="340"/>
    </row>
    <row r="2" spans="1:12" ht="13.5" customHeight="1">
      <c r="A2" s="284"/>
      <c r="B2" s="644" t="s">
        <v>400</v>
      </c>
      <c r="C2" s="644"/>
      <c r="D2" s="644"/>
      <c r="E2" s="644"/>
      <c r="F2" s="644"/>
      <c r="G2" s="403"/>
      <c r="H2" s="340"/>
      <c r="I2" s="340"/>
      <c r="J2" s="349" t="s">
        <v>104</v>
      </c>
      <c r="L2" s="350" t="s">
        <v>104</v>
      </c>
    </row>
    <row r="3" spans="1:12" ht="13.5" customHeight="1">
      <c r="A3" s="284"/>
      <c r="B3" s="341"/>
      <c r="C3" s="341"/>
      <c r="D3" s="342"/>
      <c r="E3" s="342"/>
      <c r="F3" s="342"/>
      <c r="G3" s="342"/>
      <c r="H3" s="340"/>
      <c r="I3" s="340"/>
      <c r="L3" s="350">
        <v>0</v>
      </c>
    </row>
    <row r="4" spans="1:12" ht="18.75" customHeight="1">
      <c r="B4" s="285" t="s">
        <v>803</v>
      </c>
      <c r="C4" s="645"/>
      <c r="D4" s="645"/>
      <c r="E4" s="449" t="s">
        <v>704</v>
      </c>
      <c r="F4" s="645"/>
      <c r="G4" s="645"/>
      <c r="H4" s="286"/>
      <c r="I4" s="286"/>
      <c r="L4" s="350">
        <v>1</v>
      </c>
    </row>
    <row r="5" spans="1:12" ht="18.75" customHeight="1">
      <c r="B5" s="285" t="s">
        <v>666</v>
      </c>
      <c r="C5" s="656"/>
      <c r="D5" s="656"/>
      <c r="F5" s="657"/>
      <c r="G5" s="657"/>
      <c r="H5" s="284"/>
      <c r="I5" s="284"/>
      <c r="J5" s="349" t="s">
        <v>104</v>
      </c>
      <c r="L5" s="350">
        <v>2</v>
      </c>
    </row>
    <row r="6" spans="1:12" ht="18.75" customHeight="1">
      <c r="B6" s="285" t="s">
        <v>89</v>
      </c>
      <c r="C6" s="658"/>
      <c r="D6" s="658"/>
      <c r="F6" s="402"/>
      <c r="G6" s="402"/>
      <c r="H6" s="287"/>
      <c r="I6" s="287"/>
      <c r="L6" s="350">
        <v>3</v>
      </c>
    </row>
    <row r="7" spans="1:12" ht="18.75" customHeight="1">
      <c r="B7" s="285" t="s">
        <v>117</v>
      </c>
      <c r="C7" s="648"/>
      <c r="D7" s="649"/>
      <c r="F7" s="333" t="s">
        <v>663</v>
      </c>
      <c r="G7" s="446"/>
      <c r="H7" s="288"/>
      <c r="I7" s="288"/>
      <c r="L7" s="350">
        <v>4</v>
      </c>
    </row>
    <row r="8" spans="1:12" ht="18.75" customHeight="1">
      <c r="B8" s="285" t="s">
        <v>116</v>
      </c>
      <c r="C8" s="646"/>
      <c r="D8" s="647"/>
      <c r="H8" s="282"/>
      <c r="I8" s="282"/>
      <c r="L8" s="350">
        <v>5</v>
      </c>
    </row>
    <row r="9" spans="1:12" ht="18.75" customHeight="1">
      <c r="B9" s="285" t="s">
        <v>53</v>
      </c>
      <c r="C9" s="338" t="s">
        <v>104</v>
      </c>
      <c r="D9" s="560"/>
      <c r="E9" s="327"/>
      <c r="F9" s="373" t="s">
        <v>104</v>
      </c>
      <c r="G9" s="560"/>
      <c r="H9" s="282"/>
      <c r="I9" s="282"/>
      <c r="J9" s="349" t="s">
        <v>104</v>
      </c>
      <c r="L9" s="350">
        <v>6</v>
      </c>
    </row>
    <row r="10" spans="1:12" ht="18.75" customHeight="1">
      <c r="B10" s="285" t="s">
        <v>42</v>
      </c>
      <c r="C10" s="654"/>
      <c r="D10" s="655"/>
      <c r="E10" s="328"/>
      <c r="F10" s="654"/>
      <c r="G10" s="655"/>
      <c r="H10" s="282"/>
      <c r="I10" s="282"/>
      <c r="J10" s="349" t="s">
        <v>715</v>
      </c>
      <c r="L10" s="350">
        <v>7</v>
      </c>
    </row>
    <row r="11" spans="1:12" ht="18.75" customHeight="1">
      <c r="A11" s="290"/>
      <c r="B11" s="289"/>
      <c r="C11" s="343"/>
      <c r="D11" s="344"/>
      <c r="E11" s="344"/>
      <c r="F11" s="344"/>
      <c r="H11" s="282"/>
      <c r="I11" s="282"/>
      <c r="J11" s="349" t="s">
        <v>716</v>
      </c>
      <c r="L11" s="350">
        <v>8</v>
      </c>
    </row>
    <row r="12" spans="1:12" ht="18.75" customHeight="1">
      <c r="A12" s="290"/>
      <c r="B12" s="291" t="s">
        <v>356</v>
      </c>
      <c r="C12" s="374" t="s">
        <v>104</v>
      </c>
      <c r="D12" s="344"/>
      <c r="F12" s="291" t="s">
        <v>357</v>
      </c>
      <c r="G12" s="374" t="s">
        <v>104</v>
      </c>
      <c r="H12" s="282"/>
      <c r="I12" s="282"/>
      <c r="J12" s="349" t="s">
        <v>68</v>
      </c>
      <c r="L12" s="350">
        <v>9</v>
      </c>
    </row>
    <row r="13" spans="1:12" ht="18.75" customHeight="1">
      <c r="A13" s="290"/>
      <c r="D13" s="344"/>
      <c r="E13" s="344"/>
      <c r="F13" s="333" t="s">
        <v>799</v>
      </c>
      <c r="G13" s="446"/>
      <c r="H13" s="287"/>
      <c r="I13" s="287"/>
      <c r="J13" s="349" t="s">
        <v>427</v>
      </c>
      <c r="L13" s="350">
        <v>10</v>
      </c>
    </row>
    <row r="14" spans="1:12" ht="18.75" customHeight="1">
      <c r="A14" s="290"/>
      <c r="B14" s="603" t="s">
        <v>638</v>
      </c>
      <c r="C14" s="650" t="s">
        <v>104</v>
      </c>
      <c r="D14" s="651"/>
      <c r="J14" s="349" t="s">
        <v>104</v>
      </c>
      <c r="L14" s="349" t="s">
        <v>611</v>
      </c>
    </row>
    <row r="15" spans="1:12" ht="18.75" customHeight="1">
      <c r="B15" s="296" t="s">
        <v>641</v>
      </c>
      <c r="C15" s="298" t="s">
        <v>104</v>
      </c>
      <c r="D15" s="300" t="s">
        <v>104</v>
      </c>
      <c r="E15" s="454"/>
      <c r="F15" s="298" t="s">
        <v>104</v>
      </c>
      <c r="G15" s="300" t="s">
        <v>104</v>
      </c>
      <c r="J15" s="349" t="s">
        <v>428</v>
      </c>
      <c r="L15" s="349" t="s">
        <v>104</v>
      </c>
    </row>
    <row r="16" spans="1:12" ht="18.75" customHeight="1">
      <c r="B16" s="282"/>
      <c r="C16" s="282"/>
      <c r="J16" s="349" t="s">
        <v>429</v>
      </c>
      <c r="L16" s="349" t="s">
        <v>139</v>
      </c>
    </row>
    <row r="17" spans="1:16" s="307" customFormat="1" ht="18.75" customHeight="1">
      <c r="A17" s="360"/>
      <c r="B17" s="296" t="s">
        <v>640</v>
      </c>
      <c r="C17" s="297" t="s">
        <v>104</v>
      </c>
      <c r="D17" s="298" t="s">
        <v>104</v>
      </c>
      <c r="E17" s="611"/>
      <c r="F17" s="604"/>
      <c r="G17" s="604"/>
      <c r="H17" s="605"/>
      <c r="I17" s="605"/>
      <c r="J17" s="349" t="s">
        <v>807</v>
      </c>
      <c r="K17" s="606"/>
      <c r="L17" s="349" t="s">
        <v>138</v>
      </c>
      <c r="N17" s="360"/>
      <c r="O17" s="360"/>
      <c r="P17" s="360"/>
    </row>
    <row r="18" spans="1:16" ht="18.75" customHeight="1">
      <c r="B18" s="296" t="s">
        <v>806</v>
      </c>
      <c r="C18" s="298" t="s">
        <v>104</v>
      </c>
      <c r="D18" s="453" t="s">
        <v>104</v>
      </c>
      <c r="E18" s="454"/>
      <c r="F18" s="301" t="s">
        <v>104</v>
      </c>
      <c r="G18" s="301" t="s">
        <v>104</v>
      </c>
      <c r="J18" s="349" t="s">
        <v>808</v>
      </c>
      <c r="L18" s="307"/>
    </row>
    <row r="19" spans="1:16" s="307" customFormat="1" ht="6" customHeight="1">
      <c r="A19" s="360"/>
      <c r="B19" s="607"/>
      <c r="C19" s="608"/>
      <c r="D19" s="609"/>
      <c r="E19" s="343"/>
      <c r="F19" s="610"/>
      <c r="H19" s="605"/>
      <c r="I19" s="605"/>
      <c r="J19" s="349" t="s">
        <v>809</v>
      </c>
      <c r="K19" s="606"/>
      <c r="L19" s="349" t="s">
        <v>104</v>
      </c>
      <c r="N19" s="360"/>
      <c r="O19" s="360"/>
      <c r="P19" s="360"/>
    </row>
    <row r="20" spans="1:16" ht="18.75" customHeight="1">
      <c r="A20" s="302"/>
      <c r="B20" s="296" t="s">
        <v>796</v>
      </c>
      <c r="C20" s="298" t="s">
        <v>104</v>
      </c>
      <c r="D20" s="303"/>
      <c r="E20" s="631">
        <f ca="1">TODAY()-D20</f>
        <v>43985</v>
      </c>
      <c r="F20" s="304" t="s">
        <v>104</v>
      </c>
      <c r="G20" s="305"/>
      <c r="H20" s="631">
        <f ca="1">TODAY()-G20</f>
        <v>43985</v>
      </c>
      <c r="J20" s="349" t="s">
        <v>810</v>
      </c>
      <c r="L20" s="349" t="s">
        <v>150</v>
      </c>
    </row>
    <row r="21" spans="1:16" ht="18.75" customHeight="1">
      <c r="A21" s="302"/>
      <c r="B21" s="296" t="s">
        <v>649</v>
      </c>
      <c r="C21" s="374" t="s">
        <v>104</v>
      </c>
      <c r="D21" s="447"/>
      <c r="L21" s="349" t="s">
        <v>614</v>
      </c>
    </row>
    <row r="22" spans="1:16" ht="18.75" customHeight="1">
      <c r="L22" s="349" t="s">
        <v>615</v>
      </c>
    </row>
    <row r="23" spans="1:16" ht="18.75" customHeight="1">
      <c r="A23" s="290"/>
      <c r="B23" s="309" t="s">
        <v>593</v>
      </c>
      <c r="C23" s="447"/>
      <c r="D23" s="345"/>
      <c r="E23" s="345"/>
      <c r="F23" s="309" t="s">
        <v>595</v>
      </c>
      <c r="G23" s="329" t="s">
        <v>104</v>
      </c>
      <c r="J23" s="349" t="s">
        <v>104</v>
      </c>
      <c r="L23" s="349" t="s">
        <v>699</v>
      </c>
    </row>
    <row r="24" spans="1:16" ht="18.75" customHeight="1">
      <c r="A24" s="290"/>
      <c r="B24" s="309" t="s">
        <v>594</v>
      </c>
      <c r="C24" s="298" t="s">
        <v>104</v>
      </c>
      <c r="D24" s="346"/>
      <c r="E24" s="346"/>
      <c r="F24" s="309" t="s">
        <v>697</v>
      </c>
      <c r="G24" s="447"/>
      <c r="J24" s="349" t="s">
        <v>432</v>
      </c>
      <c r="L24" s="349" t="s">
        <v>375</v>
      </c>
    </row>
    <row r="25" spans="1:16" ht="18.75" customHeight="1">
      <c r="A25" s="290"/>
      <c r="B25" s="339" t="s">
        <v>306</v>
      </c>
      <c r="C25" s="304" t="s">
        <v>104</v>
      </c>
      <c r="D25" s="304" t="s">
        <v>104</v>
      </c>
      <c r="E25" s="307"/>
      <c r="F25" s="309" t="s">
        <v>696</v>
      </c>
      <c r="G25" s="313" t="s">
        <v>104</v>
      </c>
      <c r="J25" s="349" t="s">
        <v>433</v>
      </c>
      <c r="L25" s="349" t="s">
        <v>616</v>
      </c>
    </row>
    <row r="26" spans="1:16" ht="18.75" customHeight="1">
      <c r="A26" s="290"/>
      <c r="B26" s="339" t="s">
        <v>118</v>
      </c>
      <c r="C26" s="304"/>
      <c r="D26" s="304"/>
      <c r="J26" s="349" t="s">
        <v>104</v>
      </c>
      <c r="L26" s="349" t="s">
        <v>617</v>
      </c>
    </row>
    <row r="27" spans="1:16" ht="18.75" customHeight="1">
      <c r="A27" s="290"/>
      <c r="F27" s="333" t="s">
        <v>280</v>
      </c>
      <c r="G27" s="448"/>
      <c r="J27" s="349" t="s">
        <v>410</v>
      </c>
      <c r="L27" s="349" t="s">
        <v>618</v>
      </c>
    </row>
    <row r="28" spans="1:16" ht="18.75" customHeight="1">
      <c r="A28" s="290"/>
      <c r="B28" s="295" t="s">
        <v>627</v>
      </c>
      <c r="J28" s="349" t="s">
        <v>409</v>
      </c>
      <c r="L28" s="349" t="s">
        <v>626</v>
      </c>
    </row>
    <row r="29" spans="1:16" ht="18.75" customHeight="1">
      <c r="A29" s="290"/>
      <c r="B29" s="309" t="s">
        <v>606</v>
      </c>
      <c r="C29" s="450"/>
      <c r="D29" s="373" t="s">
        <v>104</v>
      </c>
      <c r="E29" s="347"/>
      <c r="F29" s="311" t="s">
        <v>603</v>
      </c>
      <c r="G29" s="312" t="s">
        <v>104</v>
      </c>
      <c r="J29" s="349" t="s">
        <v>431</v>
      </c>
      <c r="L29" s="349" t="s">
        <v>642</v>
      </c>
    </row>
    <row r="30" spans="1:16" ht="18.75" customHeight="1">
      <c r="A30" s="290"/>
      <c r="B30" s="309" t="s">
        <v>605</v>
      </c>
      <c r="C30" s="450"/>
      <c r="D30" s="299"/>
      <c r="E30" s="307"/>
      <c r="F30" s="299"/>
      <c r="G30" s="299"/>
      <c r="J30" s="349" t="s">
        <v>434</v>
      </c>
      <c r="L30" s="349" t="s">
        <v>643</v>
      </c>
    </row>
    <row r="31" spans="1:16" ht="18.75" customHeight="1">
      <c r="A31" s="290"/>
      <c r="B31" s="330"/>
      <c r="C31" s="331"/>
      <c r="D31" s="332"/>
      <c r="E31" s="307"/>
      <c r="F31" s="311" t="s">
        <v>612</v>
      </c>
      <c r="G31" s="348">
        <f>C29+C32+C35</f>
        <v>0</v>
      </c>
      <c r="J31" s="349" t="s">
        <v>435</v>
      </c>
      <c r="L31" s="349" t="s">
        <v>797</v>
      </c>
    </row>
    <row r="32" spans="1:16" ht="18.75" customHeight="1">
      <c r="A32" s="290"/>
      <c r="B32" s="309" t="s">
        <v>609</v>
      </c>
      <c r="C32" s="450"/>
      <c r="D32" s="373" t="s">
        <v>104</v>
      </c>
      <c r="E32" s="344"/>
      <c r="F32" s="299"/>
      <c r="G32" s="299"/>
      <c r="J32" s="350" t="s">
        <v>104</v>
      </c>
      <c r="L32" s="349" t="s">
        <v>127</v>
      </c>
    </row>
    <row r="33" spans="1:20" ht="18.75" customHeight="1">
      <c r="B33" s="309" t="s">
        <v>607</v>
      </c>
      <c r="C33" s="450"/>
      <c r="D33" s="299"/>
      <c r="E33" s="307"/>
      <c r="F33" s="311" t="s">
        <v>613</v>
      </c>
      <c r="G33" s="348">
        <f>C30+C33+C36</f>
        <v>0</v>
      </c>
      <c r="J33" s="350" t="s">
        <v>597</v>
      </c>
      <c r="L33" s="349" t="s">
        <v>104</v>
      </c>
    </row>
    <row r="34" spans="1:20" ht="18.75" customHeight="1">
      <c r="A34" s="290"/>
      <c r="B34" s="330"/>
      <c r="C34" s="331"/>
      <c r="D34" s="332"/>
      <c r="E34" s="307"/>
      <c r="F34" s="299"/>
      <c r="G34" s="299"/>
      <c r="H34" s="287"/>
      <c r="I34" s="287"/>
      <c r="J34" s="350" t="s">
        <v>598</v>
      </c>
      <c r="L34" s="351">
        <v>0.25</v>
      </c>
    </row>
    <row r="35" spans="1:20" ht="18.75" customHeight="1">
      <c r="A35" s="290"/>
      <c r="B35" s="309" t="s">
        <v>610</v>
      </c>
      <c r="C35" s="450"/>
      <c r="D35" s="373" t="s">
        <v>104</v>
      </c>
      <c r="E35" s="344"/>
      <c r="F35" s="311" t="s">
        <v>604</v>
      </c>
      <c r="G35" s="310" t="s">
        <v>104</v>
      </c>
      <c r="H35" s="287"/>
      <c r="I35" s="287"/>
      <c r="J35" s="350" t="s">
        <v>12</v>
      </c>
      <c r="L35" s="351">
        <v>0.3</v>
      </c>
    </row>
    <row r="36" spans="1:20" ht="18.75" customHeight="1">
      <c r="A36" s="290"/>
      <c r="B36" s="309" t="s">
        <v>608</v>
      </c>
      <c r="C36" s="450"/>
      <c r="D36" s="299"/>
      <c r="E36" s="314"/>
      <c r="F36" s="315"/>
      <c r="G36" s="316"/>
      <c r="H36" s="287"/>
      <c r="I36" s="287"/>
      <c r="J36" s="350" t="s">
        <v>38</v>
      </c>
      <c r="L36" s="351">
        <v>0.35</v>
      </c>
    </row>
    <row r="37" spans="1:20" ht="18.75" customHeight="1">
      <c r="A37" s="308"/>
      <c r="B37" s="309" t="s">
        <v>802</v>
      </c>
      <c r="C37" s="652"/>
      <c r="D37" s="653"/>
      <c r="J37" s="349" t="s">
        <v>596</v>
      </c>
      <c r="L37" s="351">
        <v>0.4</v>
      </c>
    </row>
    <row r="38" spans="1:20" ht="18.75" customHeight="1">
      <c r="A38" s="290"/>
      <c r="J38" s="349" t="s">
        <v>104</v>
      </c>
      <c r="L38" s="351">
        <v>0.5</v>
      </c>
    </row>
    <row r="39" spans="1:20" ht="18.75" customHeight="1">
      <c r="A39" s="290"/>
      <c r="B39" s="295" t="s">
        <v>705</v>
      </c>
      <c r="F39" s="309" t="s">
        <v>795</v>
      </c>
      <c r="G39" s="613"/>
      <c r="J39" s="349" t="s">
        <v>599</v>
      </c>
      <c r="L39" s="351">
        <v>0.6</v>
      </c>
    </row>
    <row r="40" spans="1:20" s="308" customFormat="1" ht="18.75" customHeight="1">
      <c r="A40" s="290"/>
      <c r="B40" s="309" t="s">
        <v>706</v>
      </c>
      <c r="C40" s="297" t="s">
        <v>104</v>
      </c>
      <c r="D40" s="282"/>
      <c r="E40" s="282"/>
      <c r="F40" s="282"/>
      <c r="G40" s="282"/>
      <c r="J40" s="349" t="s">
        <v>600</v>
      </c>
      <c r="K40" s="349"/>
      <c r="L40" s="349" t="s">
        <v>628</v>
      </c>
    </row>
    <row r="41" spans="1:20" s="308" customFormat="1" ht="18.75" customHeight="1">
      <c r="A41" s="290"/>
      <c r="B41" s="333" t="s">
        <v>800</v>
      </c>
      <c r="C41" s="297" t="s">
        <v>104</v>
      </c>
      <c r="E41" s="640" t="s">
        <v>804</v>
      </c>
      <c r="F41" s="309" t="s">
        <v>713</v>
      </c>
      <c r="G41" s="297" t="s">
        <v>104</v>
      </c>
      <c r="J41" s="349" t="s">
        <v>601</v>
      </c>
      <c r="K41" s="352"/>
      <c r="L41" s="349" t="s">
        <v>104</v>
      </c>
    </row>
    <row r="42" spans="1:20" ht="18.75" customHeight="1">
      <c r="A42" s="290"/>
      <c r="B42" s="333" t="s">
        <v>801</v>
      </c>
      <c r="C42" s="297" t="s">
        <v>104</v>
      </c>
      <c r="D42" s="308"/>
      <c r="E42" s="640"/>
      <c r="F42" s="311" t="s">
        <v>707</v>
      </c>
      <c r="G42" s="451"/>
      <c r="J42" s="349" t="s">
        <v>602</v>
      </c>
      <c r="K42" s="352"/>
      <c r="L42" s="349" t="s">
        <v>13</v>
      </c>
    </row>
    <row r="43" spans="1:20" ht="18.75" customHeight="1">
      <c r="B43" s="333" t="s">
        <v>805</v>
      </c>
      <c r="C43" s="297" t="s">
        <v>104</v>
      </c>
      <c r="E43" s="640"/>
      <c r="F43" s="334" t="s">
        <v>621</v>
      </c>
      <c r="G43" s="448"/>
      <c r="J43" s="349" t="s">
        <v>104</v>
      </c>
      <c r="L43" s="349" t="s">
        <v>14</v>
      </c>
    </row>
    <row r="44" spans="1:20" ht="18.75" customHeight="1">
      <c r="A44" s="290"/>
      <c r="E44" s="640"/>
      <c r="F44" s="334" t="s">
        <v>619</v>
      </c>
      <c r="G44" s="336" t="e">
        <f>G42/G24</f>
        <v>#DIV/0!</v>
      </c>
      <c r="J44" s="353" t="s">
        <v>586</v>
      </c>
      <c r="L44" s="349" t="s">
        <v>104</v>
      </c>
    </row>
    <row r="45" spans="1:20" ht="18.75" customHeight="1">
      <c r="A45" s="290"/>
      <c r="B45" s="318" t="s">
        <v>622</v>
      </c>
      <c r="E45" s="640"/>
      <c r="F45" s="334" t="s">
        <v>620</v>
      </c>
      <c r="G45" s="336">
        <f>G42*15%</f>
        <v>0</v>
      </c>
      <c r="J45" s="353" t="s">
        <v>632</v>
      </c>
      <c r="L45" s="349" t="s">
        <v>623</v>
      </c>
    </row>
    <row r="46" spans="1:20" ht="18.75" customHeight="1">
      <c r="A46" s="290"/>
      <c r="B46" s="333" t="s">
        <v>714</v>
      </c>
      <c r="C46" s="335" t="s">
        <v>104</v>
      </c>
      <c r="J46" s="353" t="s">
        <v>104</v>
      </c>
      <c r="L46" s="349" t="s">
        <v>624</v>
      </c>
      <c r="M46" s="319"/>
      <c r="N46" s="282"/>
      <c r="O46" s="282"/>
      <c r="P46" s="287"/>
    </row>
    <row r="47" spans="1:20" ht="18.75" customHeight="1">
      <c r="B47" s="337" t="s">
        <v>104</v>
      </c>
      <c r="C47" s="337" t="s">
        <v>104</v>
      </c>
      <c r="D47" s="317"/>
      <c r="E47" s="317"/>
      <c r="F47" s="337" t="s">
        <v>104</v>
      </c>
      <c r="G47" s="337" t="s">
        <v>104</v>
      </c>
      <c r="J47" s="349" t="s">
        <v>409</v>
      </c>
      <c r="K47" s="354"/>
      <c r="L47" s="349" t="s">
        <v>625</v>
      </c>
      <c r="M47" s="319"/>
      <c r="N47" s="282"/>
      <c r="O47" s="293"/>
      <c r="P47" s="287"/>
    </row>
    <row r="48" spans="1:20" ht="18.75" customHeight="1">
      <c r="A48" s="290"/>
      <c r="B48" s="337" t="s">
        <v>104</v>
      </c>
      <c r="C48" s="337" t="s">
        <v>104</v>
      </c>
      <c r="F48" s="337" t="s">
        <v>104</v>
      </c>
      <c r="G48" s="337" t="s">
        <v>104</v>
      </c>
      <c r="J48" s="349" t="s">
        <v>410</v>
      </c>
      <c r="K48" s="355"/>
      <c r="L48" s="349" t="s">
        <v>104</v>
      </c>
      <c r="M48" s="320"/>
      <c r="N48" s="365"/>
      <c r="O48" s="356"/>
      <c r="P48" s="307"/>
      <c r="Q48" s="307"/>
      <c r="R48" s="307"/>
      <c r="S48" s="307"/>
      <c r="T48" s="357"/>
    </row>
    <row r="49" spans="1:20" ht="18.75" customHeight="1">
      <c r="A49" s="290"/>
      <c r="B49" s="337" t="s">
        <v>104</v>
      </c>
      <c r="C49" s="337" t="s">
        <v>104</v>
      </c>
      <c r="F49" s="337" t="s">
        <v>104</v>
      </c>
      <c r="G49" s="337" t="s">
        <v>104</v>
      </c>
      <c r="J49" s="349" t="s">
        <v>639</v>
      </c>
      <c r="K49" s="355"/>
      <c r="L49" s="349" t="s">
        <v>633</v>
      </c>
      <c r="N49" s="366"/>
      <c r="O49" s="358"/>
      <c r="P49" s="345"/>
      <c r="Q49" s="345"/>
      <c r="R49" s="345"/>
      <c r="S49" s="345"/>
      <c r="T49" s="359"/>
    </row>
    <row r="50" spans="1:20" ht="18.75" customHeight="1">
      <c r="A50" s="290"/>
      <c r="B50" s="337" t="s">
        <v>104</v>
      </c>
      <c r="C50" s="337" t="s">
        <v>104</v>
      </c>
      <c r="D50" s="315"/>
      <c r="E50" s="315"/>
      <c r="F50" s="337" t="s">
        <v>104</v>
      </c>
      <c r="G50" s="337" t="s">
        <v>104</v>
      </c>
      <c r="J50" s="349" t="s">
        <v>678</v>
      </c>
      <c r="L50" s="349" t="s">
        <v>634</v>
      </c>
      <c r="N50" s="346"/>
      <c r="O50" s="318"/>
      <c r="P50" s="307"/>
      <c r="Q50" s="307"/>
      <c r="R50" s="307"/>
      <c r="S50" s="307"/>
      <c r="T50" s="360"/>
    </row>
    <row r="51" spans="1:20" ht="18.75" customHeight="1">
      <c r="A51" s="290"/>
      <c r="J51" s="349" t="s">
        <v>104</v>
      </c>
      <c r="L51" s="349" t="s">
        <v>635</v>
      </c>
      <c r="N51" s="318"/>
      <c r="O51" s="361"/>
      <c r="P51" s="307"/>
      <c r="Q51" s="307"/>
      <c r="R51" s="307"/>
      <c r="S51" s="307"/>
      <c r="T51" s="360"/>
    </row>
    <row r="52" spans="1:20" ht="18.75" customHeight="1">
      <c r="B52" s="309" t="s">
        <v>142</v>
      </c>
      <c r="C52" s="297" t="s">
        <v>104</v>
      </c>
      <c r="J52" s="349" t="s">
        <v>644</v>
      </c>
      <c r="L52" s="349" t="s">
        <v>636</v>
      </c>
      <c r="N52" s="318"/>
      <c r="O52" s="318"/>
      <c r="P52" s="307"/>
      <c r="Q52" s="307"/>
      <c r="R52" s="307"/>
      <c r="S52" s="307"/>
      <c r="T52" s="360"/>
    </row>
    <row r="53" spans="1:20" ht="18.75" customHeight="1">
      <c r="A53" s="290"/>
      <c r="B53" s="309" t="s">
        <v>637</v>
      </c>
      <c r="C53" s="297" t="s">
        <v>104</v>
      </c>
      <c r="J53" s="349" t="s">
        <v>645</v>
      </c>
      <c r="L53" s="349" t="s">
        <v>104</v>
      </c>
      <c r="N53" s="318"/>
      <c r="O53" s="346"/>
      <c r="P53" s="307"/>
      <c r="Q53" s="307"/>
      <c r="R53" s="307"/>
      <c r="S53" s="307"/>
      <c r="T53" s="362"/>
    </row>
    <row r="54" spans="1:20" ht="18.75" customHeight="1">
      <c r="A54" s="290"/>
      <c r="B54" s="309" t="s">
        <v>631</v>
      </c>
      <c r="C54" s="298" t="s">
        <v>104</v>
      </c>
      <c r="J54" s="349" t="s">
        <v>646</v>
      </c>
      <c r="L54" s="349" t="s">
        <v>650</v>
      </c>
      <c r="N54" s="346"/>
      <c r="O54" s="346"/>
      <c r="P54" s="307"/>
      <c r="Q54" s="307"/>
      <c r="R54" s="307"/>
      <c r="S54" s="307"/>
      <c r="T54" s="360"/>
    </row>
    <row r="55" spans="1:20" ht="18.75" customHeight="1">
      <c r="A55" s="290"/>
      <c r="B55" s="309" t="s">
        <v>167</v>
      </c>
      <c r="C55" s="297" t="s">
        <v>104</v>
      </c>
      <c r="J55" s="353" t="s">
        <v>647</v>
      </c>
      <c r="L55" s="349" t="s">
        <v>651</v>
      </c>
      <c r="N55" s="346"/>
      <c r="O55" s="356"/>
      <c r="P55" s="363"/>
      <c r="Q55" s="363"/>
      <c r="R55" s="307"/>
      <c r="S55" s="364"/>
      <c r="T55" s="357"/>
    </row>
    <row r="56" spans="1:20" ht="18.75" customHeight="1">
      <c r="A56" s="290"/>
      <c r="B56" s="309" t="s">
        <v>631</v>
      </c>
      <c r="C56" s="298" t="s">
        <v>104</v>
      </c>
      <c r="J56" s="353" t="s">
        <v>648</v>
      </c>
      <c r="L56" s="349" t="s">
        <v>308</v>
      </c>
      <c r="N56" s="346"/>
      <c r="O56" s="356"/>
      <c r="P56" s="363"/>
      <c r="Q56" s="363"/>
      <c r="R56" s="307"/>
      <c r="S56" s="364"/>
      <c r="T56" s="357"/>
    </row>
    <row r="57" spans="1:20" ht="18.75" customHeight="1">
      <c r="J57" s="353" t="s">
        <v>104</v>
      </c>
      <c r="L57" s="349" t="s">
        <v>652</v>
      </c>
      <c r="N57" s="346"/>
      <c r="O57" s="356"/>
      <c r="P57" s="363"/>
      <c r="Q57" s="363"/>
      <c r="R57" s="307"/>
      <c r="S57" s="307"/>
      <c r="T57" s="357"/>
    </row>
    <row r="58" spans="1:20" ht="18.75" customHeight="1">
      <c r="A58" s="290"/>
      <c r="J58" s="353" t="s">
        <v>281</v>
      </c>
      <c r="L58" s="349" t="s">
        <v>127</v>
      </c>
      <c r="N58" s="281"/>
      <c r="O58" s="282"/>
      <c r="P58" s="281"/>
      <c r="R58" s="283"/>
      <c r="S58" s="283"/>
      <c r="T58" s="283"/>
    </row>
    <row r="59" spans="1:20" ht="18.75" customHeight="1">
      <c r="A59" s="290"/>
      <c r="D59" s="308"/>
      <c r="E59" s="308"/>
      <c r="J59" s="353" t="s">
        <v>282</v>
      </c>
      <c r="L59" s="349" t="s">
        <v>104</v>
      </c>
    </row>
    <row r="60" spans="1:20" ht="18.75" customHeight="1">
      <c r="A60" s="290"/>
      <c r="H60" s="282"/>
      <c r="I60" s="282"/>
      <c r="J60" s="353" t="s">
        <v>283</v>
      </c>
      <c r="L60" s="349" t="s">
        <v>710</v>
      </c>
    </row>
    <row r="61" spans="1:20" ht="18.75" customHeight="1">
      <c r="A61" s="290"/>
      <c r="H61" s="282"/>
      <c r="I61" s="282"/>
      <c r="J61" s="353" t="s">
        <v>284</v>
      </c>
      <c r="L61" s="349" t="s">
        <v>711</v>
      </c>
    </row>
    <row r="62" spans="1:20" ht="18.75" customHeight="1">
      <c r="H62" s="282"/>
      <c r="I62" s="282"/>
      <c r="J62" s="353" t="s">
        <v>285</v>
      </c>
      <c r="L62" s="349" t="s">
        <v>708</v>
      </c>
    </row>
    <row r="63" spans="1:20" ht="18.75" customHeight="1">
      <c r="H63" s="321"/>
      <c r="I63" s="321"/>
      <c r="J63" s="353" t="s">
        <v>286</v>
      </c>
      <c r="L63" s="349" t="s">
        <v>712</v>
      </c>
    </row>
    <row r="64" spans="1:20" ht="18.75" customHeight="1">
      <c r="G64" s="293"/>
      <c r="H64" s="323"/>
      <c r="I64" s="323"/>
      <c r="J64" s="353" t="s">
        <v>507</v>
      </c>
    </row>
    <row r="65" spans="1:12" ht="18.75" customHeight="1">
      <c r="H65" s="323"/>
      <c r="I65" s="323"/>
    </row>
    <row r="66" spans="1:12" ht="18.75" customHeight="1">
      <c r="H66" s="288"/>
      <c r="I66" s="288"/>
    </row>
    <row r="67" spans="1:12" ht="18.75" customHeight="1">
      <c r="B67" s="435"/>
      <c r="C67" s="436"/>
      <c r="D67" s="437"/>
      <c r="E67" s="438"/>
      <c r="G67" s="293"/>
      <c r="H67" s="288"/>
      <c r="I67" s="288"/>
    </row>
    <row r="68" spans="1:12" ht="18.75" customHeight="1">
      <c r="B68" s="439" t="s">
        <v>703</v>
      </c>
      <c r="C68" s="309"/>
      <c r="D68" s="400" t="s">
        <v>700</v>
      </c>
      <c r="E68" s="440"/>
      <c r="G68" s="293"/>
      <c r="H68" s="288"/>
      <c r="I68" s="288"/>
    </row>
    <row r="69" spans="1:12" ht="18.75" customHeight="1">
      <c r="A69" s="324"/>
      <c r="B69" s="441"/>
      <c r="C69" s="432"/>
      <c r="D69" s="400"/>
      <c r="E69" s="440"/>
      <c r="G69" s="293"/>
      <c r="H69" s="288"/>
      <c r="I69" s="288"/>
    </row>
    <row r="70" spans="1:12" ht="18.75" customHeight="1">
      <c r="B70" s="441"/>
      <c r="C70" s="297"/>
      <c r="D70" s="400" t="s">
        <v>701</v>
      </c>
      <c r="E70" s="440"/>
      <c r="H70" s="288"/>
      <c r="I70" s="288"/>
    </row>
    <row r="71" spans="1:12" ht="18.75" customHeight="1">
      <c r="B71" s="441"/>
      <c r="C71" s="433"/>
      <c r="D71" s="400"/>
      <c r="E71" s="440"/>
      <c r="H71" s="288"/>
      <c r="I71" s="288"/>
    </row>
    <row r="72" spans="1:12" ht="18.75" customHeight="1">
      <c r="B72" s="439"/>
      <c r="C72" s="448"/>
      <c r="D72" s="400" t="s">
        <v>702</v>
      </c>
      <c r="E72" s="440"/>
      <c r="H72" s="288"/>
      <c r="I72" s="288"/>
    </row>
    <row r="73" spans="1:12" ht="18.75" customHeight="1">
      <c r="B73" s="442"/>
      <c r="C73" s="443"/>
      <c r="D73" s="444"/>
      <c r="E73" s="445"/>
      <c r="H73" s="288"/>
      <c r="I73" s="288"/>
    </row>
    <row r="74" spans="1:12" ht="18.75" customHeight="1">
      <c r="D74" s="322"/>
      <c r="E74" s="322"/>
      <c r="G74" s="293"/>
      <c r="H74" s="287"/>
      <c r="I74" s="287"/>
    </row>
    <row r="75" spans="1:12" ht="18.75" customHeight="1">
      <c r="D75" s="322"/>
      <c r="E75" s="322"/>
      <c r="G75" s="293"/>
      <c r="H75" s="288"/>
      <c r="I75" s="288"/>
    </row>
    <row r="76" spans="1:12" ht="18.75" customHeight="1">
      <c r="D76" s="322"/>
      <c r="E76" s="322"/>
      <c r="H76" s="288"/>
      <c r="I76" s="288"/>
    </row>
    <row r="77" spans="1:12" ht="18.75" customHeight="1">
      <c r="D77" s="322"/>
      <c r="E77" s="322"/>
      <c r="H77" s="288"/>
      <c r="I77" s="288"/>
    </row>
    <row r="78" spans="1:12" ht="18.75" customHeight="1">
      <c r="D78" s="322"/>
      <c r="E78" s="322"/>
      <c r="H78" s="288"/>
      <c r="I78" s="288"/>
    </row>
    <row r="79" spans="1:12" s="306" customFormat="1" ht="18.75" customHeight="1">
      <c r="A79" s="280"/>
      <c r="B79" s="292"/>
      <c r="C79" s="325"/>
      <c r="D79" s="322"/>
      <c r="E79" s="322"/>
      <c r="F79" s="282"/>
      <c r="G79" s="282"/>
      <c r="H79" s="288"/>
      <c r="I79" s="288"/>
      <c r="J79" s="349"/>
      <c r="K79" s="349"/>
      <c r="L79" s="349"/>
    </row>
    <row r="81" spans="1:12" ht="18.75" customHeight="1">
      <c r="B81" s="326"/>
    </row>
    <row r="87" spans="1:12" s="306" customFormat="1" ht="18.75" customHeight="1">
      <c r="A87" s="280"/>
      <c r="B87" s="292"/>
      <c r="C87" s="295"/>
      <c r="D87" s="282"/>
      <c r="E87" s="282"/>
      <c r="F87" s="282"/>
      <c r="G87" s="282"/>
      <c r="H87" s="294"/>
      <c r="I87" s="294"/>
      <c r="J87" s="349"/>
      <c r="K87" s="349"/>
      <c r="L87" s="349"/>
    </row>
    <row r="88" spans="1:12" s="306" customFormat="1" ht="18.75" customHeight="1">
      <c r="A88" s="280"/>
      <c r="B88" s="292"/>
      <c r="C88" s="295"/>
      <c r="D88" s="282"/>
      <c r="E88" s="282"/>
      <c r="F88" s="282"/>
      <c r="G88" s="282"/>
      <c r="H88" s="294"/>
      <c r="I88" s="294"/>
      <c r="J88" s="349"/>
      <c r="K88" s="349"/>
      <c r="L88" s="349"/>
    </row>
    <row r="89" spans="1:12" s="306" customFormat="1" ht="18.75" customHeight="1">
      <c r="A89" s="280"/>
      <c r="B89" s="292"/>
      <c r="C89" s="295"/>
      <c r="D89" s="282"/>
      <c r="E89" s="282"/>
      <c r="F89" s="282"/>
      <c r="G89" s="282"/>
      <c r="H89" s="294"/>
      <c r="I89" s="294"/>
      <c r="J89" s="349"/>
      <c r="K89" s="349"/>
      <c r="L89" s="349"/>
    </row>
    <row r="90" spans="1:12" s="306" customFormat="1" ht="18.75" customHeight="1">
      <c r="A90" s="280"/>
      <c r="B90" s="292"/>
      <c r="C90" s="295"/>
      <c r="D90" s="282"/>
      <c r="E90" s="282"/>
      <c r="F90" s="282"/>
      <c r="G90" s="282"/>
      <c r="H90" s="294"/>
      <c r="I90" s="294"/>
      <c r="J90" s="349"/>
      <c r="K90" s="349"/>
      <c r="L90" s="349"/>
    </row>
    <row r="91" spans="1:12" s="306" customFormat="1" ht="18.75" customHeight="1">
      <c r="A91" s="280"/>
      <c r="B91" s="292"/>
      <c r="C91" s="295"/>
      <c r="D91" s="282"/>
      <c r="E91" s="282"/>
      <c r="F91" s="282"/>
      <c r="G91" s="282"/>
      <c r="H91" s="294"/>
      <c r="I91" s="294"/>
      <c r="J91" s="349"/>
      <c r="K91" s="349"/>
      <c r="L91" s="349"/>
    </row>
    <row r="92" spans="1:12" s="306" customFormat="1" ht="18.75" customHeight="1">
      <c r="A92" s="280"/>
      <c r="B92" s="292"/>
      <c r="C92" s="295"/>
      <c r="D92" s="282"/>
      <c r="E92" s="282"/>
      <c r="F92" s="282"/>
      <c r="G92" s="282"/>
      <c r="H92" s="294"/>
      <c r="I92" s="294"/>
      <c r="J92" s="349"/>
      <c r="K92" s="349"/>
      <c r="L92" s="349"/>
    </row>
    <row r="93" spans="1:12" s="306" customFormat="1" ht="18.75" customHeight="1">
      <c r="A93" s="280"/>
      <c r="B93" s="292"/>
      <c r="C93" s="295"/>
      <c r="D93" s="282"/>
      <c r="E93" s="282"/>
      <c r="F93" s="282"/>
      <c r="G93" s="282"/>
      <c r="H93" s="294"/>
      <c r="I93" s="294"/>
      <c r="J93" s="349"/>
      <c r="K93" s="349"/>
      <c r="L93" s="349"/>
    </row>
    <row r="94" spans="1:12" s="306" customFormat="1" ht="18.75" customHeight="1">
      <c r="A94" s="280"/>
      <c r="B94" s="292"/>
      <c r="C94" s="295"/>
      <c r="D94" s="282"/>
      <c r="E94" s="282"/>
      <c r="F94" s="282"/>
      <c r="G94" s="282"/>
      <c r="H94" s="294"/>
      <c r="I94" s="294"/>
      <c r="J94" s="349"/>
      <c r="K94" s="349"/>
      <c r="L94" s="349"/>
    </row>
    <row r="95" spans="1:12" s="306" customFormat="1" ht="18.75" customHeight="1">
      <c r="A95" s="280"/>
      <c r="B95" s="292"/>
      <c r="C95" s="295"/>
      <c r="D95" s="282"/>
      <c r="E95" s="282"/>
      <c r="F95" s="282"/>
      <c r="G95" s="282"/>
      <c r="H95" s="294"/>
      <c r="I95" s="294"/>
      <c r="J95" s="349"/>
      <c r="K95" s="349"/>
      <c r="L95" s="349"/>
    </row>
    <row r="96" spans="1:12" s="306" customFormat="1" ht="18.75" customHeight="1">
      <c r="A96" s="280"/>
      <c r="B96" s="292"/>
      <c r="C96" s="295"/>
      <c r="D96" s="282"/>
      <c r="E96" s="282"/>
      <c r="F96" s="282"/>
      <c r="G96" s="282"/>
      <c r="H96" s="294"/>
      <c r="I96" s="294"/>
      <c r="J96" s="349"/>
      <c r="K96" s="349"/>
      <c r="L96" s="349"/>
    </row>
    <row r="97" spans="1:12" s="306" customFormat="1" ht="18.75" customHeight="1">
      <c r="A97" s="280"/>
      <c r="B97" s="292"/>
      <c r="C97" s="295"/>
      <c r="D97" s="282"/>
      <c r="E97" s="282"/>
      <c r="F97" s="282"/>
      <c r="G97" s="282"/>
      <c r="H97" s="294"/>
      <c r="I97" s="294"/>
      <c r="J97" s="349"/>
      <c r="K97" s="349"/>
      <c r="L97" s="349"/>
    </row>
    <row r="98" spans="1:12" s="306" customFormat="1" ht="18.75" customHeight="1">
      <c r="A98" s="280"/>
      <c r="B98" s="292"/>
      <c r="C98" s="295"/>
      <c r="D98" s="282"/>
      <c r="E98" s="282"/>
      <c r="F98" s="282"/>
      <c r="G98" s="282"/>
      <c r="H98" s="294"/>
      <c r="I98" s="294"/>
      <c r="J98" s="349"/>
      <c r="K98" s="349"/>
      <c r="L98" s="349"/>
    </row>
    <row r="99" spans="1:12" s="306" customFormat="1" ht="18.75" customHeight="1">
      <c r="A99" s="280"/>
      <c r="B99" s="292"/>
      <c r="C99" s="295"/>
      <c r="D99" s="282"/>
      <c r="E99" s="282"/>
      <c r="F99" s="282"/>
      <c r="G99" s="282"/>
      <c r="H99" s="294"/>
      <c r="I99" s="294"/>
      <c r="J99" s="349"/>
      <c r="K99" s="349"/>
      <c r="L99" s="349"/>
    </row>
    <row r="100" spans="1:12" s="306" customFormat="1" ht="18.75" customHeight="1">
      <c r="A100" s="280"/>
      <c r="B100" s="292"/>
      <c r="C100" s="295"/>
      <c r="D100" s="282"/>
      <c r="E100" s="282"/>
      <c r="F100" s="282"/>
      <c r="G100" s="282"/>
      <c r="H100" s="294"/>
      <c r="I100" s="294"/>
      <c r="J100" s="349"/>
      <c r="K100" s="349"/>
      <c r="L100" s="349"/>
    </row>
    <row r="101" spans="1:12" s="306" customFormat="1" ht="18.75" customHeight="1">
      <c r="A101" s="280"/>
      <c r="B101" s="292"/>
      <c r="C101" s="295"/>
      <c r="D101" s="282"/>
      <c r="E101" s="282"/>
      <c r="F101" s="282"/>
      <c r="G101" s="282"/>
      <c r="H101" s="294"/>
      <c r="I101" s="294"/>
      <c r="J101" s="349"/>
      <c r="K101" s="349"/>
      <c r="L101" s="349"/>
    </row>
    <row r="102" spans="1:12" s="306" customFormat="1" ht="18.75" customHeight="1">
      <c r="A102" s="280"/>
      <c r="B102" s="292"/>
      <c r="C102" s="295"/>
      <c r="D102" s="282"/>
      <c r="E102" s="282"/>
      <c r="F102" s="282"/>
      <c r="G102" s="282"/>
      <c r="H102" s="294"/>
      <c r="I102" s="294"/>
      <c r="J102" s="349"/>
      <c r="K102" s="349"/>
      <c r="L102" s="349"/>
    </row>
    <row r="103" spans="1:12" s="306" customFormat="1" ht="18.75" customHeight="1">
      <c r="A103" s="280"/>
      <c r="B103" s="292"/>
      <c r="C103" s="295"/>
      <c r="D103" s="282"/>
      <c r="E103" s="282"/>
      <c r="F103" s="282"/>
      <c r="G103" s="282"/>
      <c r="H103" s="294"/>
      <c r="I103" s="294"/>
      <c r="J103" s="349"/>
      <c r="K103" s="349"/>
      <c r="L103" s="349"/>
    </row>
    <row r="104" spans="1:12" s="306" customFormat="1" ht="18.75" customHeight="1">
      <c r="A104" s="280"/>
      <c r="B104" s="292"/>
      <c r="C104" s="295"/>
      <c r="D104" s="282"/>
      <c r="E104" s="282"/>
      <c r="F104" s="282"/>
      <c r="G104" s="282"/>
      <c r="H104" s="294"/>
      <c r="I104" s="294"/>
      <c r="J104" s="349"/>
      <c r="K104" s="349"/>
      <c r="L104" s="349"/>
    </row>
    <row r="105" spans="1:12" s="306" customFormat="1" ht="18.75" customHeight="1">
      <c r="A105" s="280"/>
      <c r="B105" s="292"/>
      <c r="C105" s="295"/>
      <c r="D105" s="282"/>
      <c r="E105" s="282"/>
      <c r="F105" s="282"/>
      <c r="G105" s="282"/>
      <c r="H105" s="294"/>
      <c r="I105" s="294"/>
      <c r="J105" s="349"/>
      <c r="K105" s="349"/>
      <c r="L105" s="349"/>
    </row>
    <row r="106" spans="1:12" s="306" customFormat="1" ht="18.75" customHeight="1">
      <c r="A106" s="280"/>
      <c r="B106" s="292"/>
      <c r="C106" s="295"/>
      <c r="D106" s="282"/>
      <c r="E106" s="282"/>
      <c r="F106" s="282"/>
      <c r="G106" s="282"/>
      <c r="H106" s="294"/>
      <c r="I106" s="294"/>
      <c r="J106" s="349"/>
      <c r="K106" s="349"/>
      <c r="L106" s="349"/>
    </row>
    <row r="107" spans="1:12" s="306" customFormat="1" ht="18.75" customHeight="1">
      <c r="A107" s="280"/>
      <c r="B107" s="292"/>
      <c r="C107" s="295"/>
      <c r="D107" s="282"/>
      <c r="E107" s="282"/>
      <c r="F107" s="282"/>
      <c r="G107" s="282"/>
      <c r="H107" s="294"/>
      <c r="I107" s="294"/>
      <c r="J107" s="349"/>
      <c r="K107" s="349"/>
      <c r="L107" s="349"/>
    </row>
    <row r="108" spans="1:12" s="306" customFormat="1" ht="18.75" customHeight="1">
      <c r="A108" s="280"/>
      <c r="B108" s="292"/>
      <c r="C108" s="295"/>
      <c r="D108" s="282"/>
      <c r="E108" s="282"/>
      <c r="F108" s="282"/>
      <c r="G108" s="282"/>
      <c r="H108" s="294"/>
      <c r="I108" s="294"/>
      <c r="J108" s="349"/>
      <c r="K108" s="349"/>
      <c r="L108" s="349"/>
    </row>
    <row r="109" spans="1:12" s="306" customFormat="1" ht="18.75" customHeight="1">
      <c r="A109" s="280"/>
      <c r="B109" s="292"/>
      <c r="C109" s="295"/>
      <c r="D109" s="282"/>
      <c r="E109" s="282"/>
      <c r="F109" s="282"/>
      <c r="G109" s="282"/>
      <c r="H109" s="294"/>
      <c r="I109" s="294"/>
      <c r="J109" s="349"/>
      <c r="K109" s="349"/>
      <c r="L109" s="349"/>
    </row>
    <row r="110" spans="1:12" s="306" customFormat="1" ht="18.75" customHeight="1">
      <c r="A110" s="280"/>
      <c r="B110" s="292"/>
      <c r="C110" s="295"/>
      <c r="D110" s="282"/>
      <c r="E110" s="282"/>
      <c r="F110" s="282"/>
      <c r="G110" s="282"/>
      <c r="H110" s="294"/>
      <c r="I110" s="294"/>
      <c r="J110" s="349"/>
      <c r="K110" s="349"/>
      <c r="L110" s="349"/>
    </row>
    <row r="111" spans="1:12" s="306" customFormat="1" ht="18.75" customHeight="1">
      <c r="A111" s="280"/>
      <c r="B111" s="292"/>
      <c r="C111" s="295"/>
      <c r="D111" s="282"/>
      <c r="E111" s="282"/>
      <c r="F111" s="282"/>
      <c r="G111" s="282"/>
      <c r="H111" s="294"/>
      <c r="I111" s="294"/>
      <c r="J111" s="349"/>
      <c r="K111" s="349"/>
      <c r="L111" s="349"/>
    </row>
    <row r="112" spans="1:12" s="306" customFormat="1" ht="18.75" customHeight="1">
      <c r="A112" s="280"/>
      <c r="B112" s="292"/>
      <c r="C112" s="295"/>
      <c r="D112" s="282"/>
      <c r="E112" s="282"/>
      <c r="F112" s="282"/>
      <c r="G112" s="282"/>
      <c r="H112" s="294"/>
      <c r="I112" s="294"/>
      <c r="J112" s="349"/>
      <c r="K112" s="349"/>
      <c r="L112" s="349"/>
    </row>
    <row r="113" spans="1:12" s="306" customFormat="1" ht="18.75" customHeight="1">
      <c r="A113" s="280"/>
      <c r="B113" s="292"/>
      <c r="C113" s="295"/>
      <c r="D113" s="282"/>
      <c r="E113" s="282"/>
      <c r="F113" s="282"/>
      <c r="G113" s="282"/>
      <c r="H113" s="294"/>
      <c r="I113" s="294"/>
      <c r="J113" s="349"/>
      <c r="K113" s="349"/>
      <c r="L113" s="349"/>
    </row>
    <row r="114" spans="1:12" s="306" customFormat="1" ht="18.75" customHeight="1">
      <c r="A114" s="280"/>
      <c r="B114" s="292"/>
      <c r="C114" s="295"/>
      <c r="D114" s="282"/>
      <c r="E114" s="282"/>
      <c r="F114" s="282"/>
      <c r="G114" s="282"/>
      <c r="H114" s="294"/>
      <c r="I114" s="294"/>
      <c r="J114" s="349"/>
      <c r="K114" s="349"/>
      <c r="L114" s="349"/>
    </row>
    <row r="115" spans="1:12" s="306" customFormat="1" ht="18.75" customHeight="1">
      <c r="A115" s="280"/>
      <c r="B115" s="292"/>
      <c r="C115" s="295"/>
      <c r="D115" s="282"/>
      <c r="E115" s="282"/>
      <c r="F115" s="282"/>
      <c r="G115" s="282"/>
      <c r="H115" s="294"/>
      <c r="I115" s="294"/>
      <c r="J115" s="349"/>
      <c r="K115" s="349"/>
      <c r="L115" s="349"/>
    </row>
    <row r="116" spans="1:12" s="306" customFormat="1" ht="18.75" customHeight="1">
      <c r="A116" s="280"/>
      <c r="B116" s="292"/>
      <c r="C116" s="295"/>
      <c r="D116" s="282"/>
      <c r="E116" s="282"/>
      <c r="F116" s="282"/>
      <c r="G116" s="282"/>
      <c r="H116" s="294"/>
      <c r="I116" s="294"/>
      <c r="J116" s="349"/>
      <c r="K116" s="349"/>
      <c r="L116" s="349"/>
    </row>
    <row r="117" spans="1:12" s="306" customFormat="1" ht="18.75" customHeight="1">
      <c r="A117" s="280"/>
      <c r="B117" s="292"/>
      <c r="C117" s="295"/>
      <c r="D117" s="282"/>
      <c r="E117" s="282"/>
      <c r="F117" s="282"/>
      <c r="G117" s="282"/>
      <c r="H117" s="294"/>
      <c r="I117" s="294"/>
      <c r="J117" s="349"/>
      <c r="K117" s="349"/>
      <c r="L117" s="349"/>
    </row>
    <row r="118" spans="1:12" s="306" customFormat="1" ht="18.75" customHeight="1">
      <c r="A118" s="280"/>
      <c r="B118" s="292"/>
      <c r="C118" s="295"/>
      <c r="D118" s="282"/>
      <c r="E118" s="282"/>
      <c r="F118" s="282"/>
      <c r="G118" s="282"/>
      <c r="H118" s="294"/>
      <c r="I118" s="294"/>
      <c r="J118" s="349"/>
      <c r="K118" s="349"/>
      <c r="L118" s="349"/>
    </row>
    <row r="119" spans="1:12" s="306" customFormat="1" ht="18.75" customHeight="1">
      <c r="A119" s="280"/>
      <c r="B119" s="292"/>
      <c r="C119" s="295"/>
      <c r="D119" s="282"/>
      <c r="E119" s="282"/>
      <c r="F119" s="282"/>
      <c r="G119" s="282"/>
      <c r="H119" s="294"/>
      <c r="I119" s="294"/>
      <c r="J119" s="349"/>
      <c r="K119" s="349"/>
      <c r="L119" s="349"/>
    </row>
    <row r="120" spans="1:12" s="306" customFormat="1" ht="18.75" customHeight="1">
      <c r="A120" s="280"/>
      <c r="B120" s="292"/>
      <c r="C120" s="295"/>
      <c r="D120" s="282"/>
      <c r="E120" s="282"/>
      <c r="F120" s="282"/>
      <c r="G120" s="282"/>
      <c r="H120" s="294"/>
      <c r="I120" s="294"/>
      <c r="J120" s="349"/>
      <c r="K120" s="349"/>
      <c r="L120" s="349"/>
    </row>
    <row r="122" spans="1:12" s="306" customFormat="1" ht="18.75" customHeight="1">
      <c r="A122" s="280"/>
      <c r="B122" s="292"/>
      <c r="C122" s="295"/>
      <c r="D122" s="282"/>
      <c r="E122" s="282"/>
      <c r="F122" s="282"/>
      <c r="G122" s="282"/>
      <c r="H122" s="294"/>
      <c r="I122" s="294"/>
      <c r="J122" s="349"/>
      <c r="K122" s="349"/>
      <c r="L122" s="349"/>
    </row>
    <row r="123" spans="1:12" s="306" customFormat="1" ht="18.75" customHeight="1">
      <c r="A123" s="280"/>
      <c r="B123" s="292"/>
      <c r="C123" s="295"/>
      <c r="D123" s="282"/>
      <c r="E123" s="282"/>
      <c r="F123" s="282"/>
      <c r="G123" s="282"/>
      <c r="H123" s="294"/>
      <c r="I123" s="294"/>
      <c r="J123" s="349"/>
      <c r="K123" s="349"/>
      <c r="L123" s="349"/>
    </row>
    <row r="125" spans="1:12" s="306" customFormat="1" ht="18.75" customHeight="1">
      <c r="A125" s="280"/>
      <c r="B125" s="292"/>
      <c r="C125" s="295"/>
      <c r="D125" s="282"/>
      <c r="E125" s="282"/>
      <c r="F125" s="282"/>
      <c r="G125" s="282"/>
      <c r="H125" s="294"/>
      <c r="I125" s="294"/>
      <c r="J125" s="349"/>
      <c r="K125" s="349"/>
      <c r="L125" s="349"/>
    </row>
    <row r="126" spans="1:12" s="306" customFormat="1" ht="18.75" customHeight="1">
      <c r="A126" s="280"/>
      <c r="B126" s="292"/>
      <c r="C126" s="295"/>
      <c r="D126" s="282"/>
      <c r="E126" s="282"/>
      <c r="F126" s="282"/>
      <c r="G126" s="282"/>
      <c r="H126" s="294"/>
      <c r="I126" s="294"/>
      <c r="J126" s="349"/>
      <c r="K126" s="349"/>
      <c r="L126" s="349"/>
    </row>
    <row r="127" spans="1:12" s="306" customFormat="1" ht="18.75" customHeight="1">
      <c r="A127" s="280"/>
      <c r="B127" s="292"/>
      <c r="C127" s="295"/>
      <c r="D127" s="282"/>
      <c r="E127" s="282"/>
      <c r="F127" s="282"/>
      <c r="G127" s="282"/>
      <c r="H127" s="294"/>
      <c r="I127" s="294"/>
      <c r="J127" s="349"/>
      <c r="K127" s="349"/>
      <c r="L127" s="349"/>
    </row>
    <row r="128" spans="1:12" s="306" customFormat="1" ht="18.75" customHeight="1">
      <c r="A128" s="280"/>
      <c r="B128" s="292"/>
      <c r="C128" s="295"/>
      <c r="D128" s="282"/>
      <c r="E128" s="282"/>
      <c r="F128" s="282"/>
      <c r="G128" s="282"/>
      <c r="H128" s="294"/>
      <c r="I128" s="294"/>
      <c r="J128" s="349"/>
      <c r="K128" s="349"/>
      <c r="L128" s="349"/>
    </row>
    <row r="129" spans="1:12" s="306" customFormat="1" ht="18.75" customHeight="1">
      <c r="A129" s="280"/>
      <c r="B129" s="292"/>
      <c r="C129" s="295"/>
      <c r="D129" s="282"/>
      <c r="E129" s="282"/>
      <c r="F129" s="282"/>
      <c r="G129" s="282"/>
      <c r="H129" s="294"/>
      <c r="I129" s="294"/>
      <c r="J129" s="349"/>
      <c r="K129" s="349"/>
      <c r="L129" s="349"/>
    </row>
    <row r="130" spans="1:12" s="306" customFormat="1" ht="18.75" customHeight="1">
      <c r="A130" s="280"/>
      <c r="B130" s="292"/>
      <c r="C130" s="295"/>
      <c r="D130" s="282"/>
      <c r="E130" s="282"/>
      <c r="F130" s="282"/>
      <c r="G130" s="282"/>
      <c r="H130" s="294"/>
      <c r="I130" s="294"/>
      <c r="J130" s="349"/>
      <c r="K130" s="349"/>
      <c r="L130" s="349"/>
    </row>
    <row r="131" spans="1:12" s="306" customFormat="1" ht="18.75" customHeight="1">
      <c r="A131" s="280"/>
      <c r="B131" s="292"/>
      <c r="C131" s="295"/>
      <c r="D131" s="282"/>
      <c r="E131" s="282"/>
      <c r="F131" s="282"/>
      <c r="G131" s="282"/>
      <c r="H131" s="294"/>
      <c r="I131" s="294"/>
      <c r="J131" s="349"/>
      <c r="K131" s="349"/>
      <c r="L131" s="349"/>
    </row>
    <row r="132" spans="1:12" s="306" customFormat="1" ht="18.75" customHeight="1">
      <c r="A132" s="280"/>
      <c r="B132" s="292"/>
      <c r="C132" s="295"/>
      <c r="D132" s="282"/>
      <c r="E132" s="282"/>
      <c r="F132" s="282"/>
      <c r="G132" s="282"/>
      <c r="H132" s="294"/>
      <c r="I132" s="294"/>
      <c r="J132" s="349"/>
      <c r="K132" s="349"/>
      <c r="L132" s="349"/>
    </row>
    <row r="133" spans="1:12" s="306" customFormat="1" ht="18.75" customHeight="1">
      <c r="A133" s="280"/>
      <c r="B133" s="292"/>
      <c r="C133" s="295"/>
      <c r="D133" s="282"/>
      <c r="E133" s="282"/>
      <c r="F133" s="282"/>
      <c r="G133" s="282"/>
      <c r="H133" s="294"/>
      <c r="I133" s="294"/>
      <c r="J133" s="349"/>
      <c r="K133" s="349"/>
      <c r="L133" s="349"/>
    </row>
    <row r="134" spans="1:12" s="306" customFormat="1" ht="18.75" customHeight="1">
      <c r="A134" s="280"/>
      <c r="B134" s="292"/>
      <c r="C134" s="295"/>
      <c r="D134" s="282"/>
      <c r="E134" s="282"/>
      <c r="F134" s="282"/>
      <c r="G134" s="282"/>
      <c r="H134" s="294"/>
      <c r="I134" s="294"/>
      <c r="J134" s="349"/>
      <c r="K134" s="349"/>
      <c r="L134" s="349"/>
    </row>
    <row r="135" spans="1:12" s="306" customFormat="1" ht="18.75" customHeight="1">
      <c r="A135" s="280"/>
      <c r="B135" s="292"/>
      <c r="C135" s="295"/>
      <c r="D135" s="282"/>
      <c r="E135" s="282"/>
      <c r="F135" s="282"/>
      <c r="G135" s="282"/>
      <c r="H135" s="294"/>
      <c r="I135" s="294"/>
      <c r="J135" s="349"/>
      <c r="K135" s="349"/>
      <c r="L135" s="349"/>
    </row>
    <row r="136" spans="1:12" s="306" customFormat="1" ht="18.75" customHeight="1">
      <c r="A136" s="280"/>
      <c r="B136" s="292"/>
      <c r="C136" s="295"/>
      <c r="D136" s="282"/>
      <c r="E136" s="282"/>
      <c r="F136" s="282"/>
      <c r="G136" s="282"/>
      <c r="H136" s="294"/>
      <c r="I136" s="294"/>
      <c r="J136" s="349"/>
      <c r="K136" s="349"/>
      <c r="L136" s="349"/>
    </row>
    <row r="137" spans="1:12" s="306" customFormat="1" ht="18.75" customHeight="1">
      <c r="A137" s="280"/>
      <c r="B137" s="292"/>
      <c r="C137" s="295"/>
      <c r="D137" s="282"/>
      <c r="E137" s="282"/>
      <c r="F137" s="282"/>
      <c r="G137" s="282"/>
      <c r="H137" s="294"/>
      <c r="I137" s="294"/>
      <c r="J137" s="349"/>
      <c r="K137" s="349"/>
      <c r="L137" s="349"/>
    </row>
    <row r="138" spans="1:12" s="306" customFormat="1" ht="18.75" customHeight="1">
      <c r="A138" s="280"/>
      <c r="B138" s="292"/>
      <c r="C138" s="295"/>
      <c r="D138" s="282"/>
      <c r="E138" s="282"/>
      <c r="F138" s="282"/>
      <c r="G138" s="282"/>
      <c r="H138" s="294"/>
      <c r="I138" s="294"/>
      <c r="J138" s="349"/>
      <c r="K138" s="349"/>
      <c r="L138" s="349"/>
    </row>
    <row r="139" spans="1:12" s="306" customFormat="1" ht="18.75" customHeight="1">
      <c r="A139" s="280"/>
      <c r="B139" s="292"/>
      <c r="C139" s="295"/>
      <c r="D139" s="282"/>
      <c r="E139" s="282"/>
      <c r="F139" s="282"/>
      <c r="G139" s="282"/>
      <c r="H139" s="294"/>
      <c r="I139" s="294"/>
      <c r="J139" s="349"/>
      <c r="K139" s="349"/>
      <c r="L139" s="349"/>
    </row>
    <row r="140" spans="1:12" s="306" customFormat="1" ht="18.75" customHeight="1">
      <c r="A140" s="280"/>
      <c r="B140" s="292"/>
      <c r="C140" s="295"/>
      <c r="D140" s="282"/>
      <c r="E140" s="282"/>
      <c r="F140" s="282"/>
      <c r="G140" s="282"/>
      <c r="H140" s="294"/>
      <c r="I140" s="294"/>
      <c r="J140" s="349"/>
      <c r="K140" s="349"/>
      <c r="L140" s="349"/>
    </row>
    <row r="141" spans="1:12" s="306" customFormat="1" ht="18.75" customHeight="1">
      <c r="A141" s="280"/>
      <c r="B141" s="292"/>
      <c r="C141" s="295"/>
      <c r="D141" s="282"/>
      <c r="E141" s="282"/>
      <c r="F141" s="282"/>
      <c r="G141" s="282"/>
      <c r="H141" s="294"/>
      <c r="I141" s="294"/>
      <c r="J141" s="349"/>
      <c r="K141" s="349"/>
      <c r="L141" s="349"/>
    </row>
    <row r="142" spans="1:12" s="306" customFormat="1" ht="18.75" customHeight="1">
      <c r="A142" s="280"/>
      <c r="B142" s="292"/>
      <c r="C142" s="295"/>
      <c r="D142" s="282"/>
      <c r="E142" s="282"/>
      <c r="F142" s="282"/>
      <c r="G142" s="282"/>
      <c r="H142" s="294"/>
      <c r="I142" s="294"/>
      <c r="J142" s="349"/>
      <c r="K142" s="349"/>
      <c r="L142" s="349"/>
    </row>
    <row r="143" spans="1:12" s="306" customFormat="1" ht="18.75" customHeight="1">
      <c r="A143" s="280"/>
      <c r="B143" s="292"/>
      <c r="C143" s="295"/>
      <c r="D143" s="282"/>
      <c r="E143" s="282"/>
      <c r="F143" s="282"/>
      <c r="G143" s="282"/>
      <c r="H143" s="294"/>
      <c r="I143" s="294"/>
      <c r="J143" s="349"/>
      <c r="K143" s="349"/>
      <c r="L143" s="349"/>
    </row>
    <row r="144" spans="1:12" s="306" customFormat="1" ht="18.75" customHeight="1">
      <c r="A144" s="280"/>
      <c r="B144" s="292"/>
      <c r="C144" s="295"/>
      <c r="D144" s="282"/>
      <c r="E144" s="282"/>
      <c r="F144" s="282"/>
      <c r="G144" s="282"/>
      <c r="H144" s="294"/>
      <c r="I144" s="294"/>
      <c r="J144" s="349"/>
      <c r="K144" s="349"/>
      <c r="L144" s="349"/>
    </row>
    <row r="145" spans="1:12" s="306" customFormat="1" ht="18.75" customHeight="1">
      <c r="A145" s="280"/>
      <c r="B145" s="292"/>
      <c r="C145" s="295"/>
      <c r="D145" s="282"/>
      <c r="E145" s="282"/>
      <c r="F145" s="282"/>
      <c r="G145" s="282"/>
      <c r="H145" s="294"/>
      <c r="I145" s="294"/>
      <c r="J145" s="349"/>
      <c r="K145" s="349"/>
      <c r="L145" s="349"/>
    </row>
    <row r="146" spans="1:12" s="306" customFormat="1" ht="18.75" customHeight="1">
      <c r="A146" s="280"/>
      <c r="B146" s="292"/>
      <c r="C146" s="295"/>
      <c r="D146" s="282"/>
      <c r="E146" s="282"/>
      <c r="F146" s="282"/>
      <c r="G146" s="282"/>
      <c r="H146" s="294"/>
      <c r="I146" s="294"/>
      <c r="J146" s="349"/>
      <c r="K146" s="349"/>
      <c r="L146" s="349"/>
    </row>
    <row r="147" spans="1:12" s="306" customFormat="1" ht="18.75" customHeight="1">
      <c r="A147" s="280"/>
      <c r="B147" s="292"/>
      <c r="C147" s="295"/>
      <c r="D147" s="282"/>
      <c r="E147" s="282"/>
      <c r="F147" s="282"/>
      <c r="G147" s="282"/>
      <c r="H147" s="294"/>
      <c r="I147" s="294"/>
      <c r="J147" s="349"/>
      <c r="K147" s="349"/>
      <c r="L147" s="349"/>
    </row>
    <row r="148" spans="1:12" s="306" customFormat="1" ht="18.75" customHeight="1">
      <c r="A148" s="280"/>
      <c r="B148" s="292"/>
      <c r="C148" s="295"/>
      <c r="D148" s="282"/>
      <c r="E148" s="282"/>
      <c r="F148" s="282"/>
      <c r="G148" s="282"/>
      <c r="H148" s="294"/>
      <c r="I148" s="294"/>
      <c r="J148" s="349"/>
      <c r="K148" s="349"/>
      <c r="L148" s="349"/>
    </row>
    <row r="149" spans="1:12" s="306" customFormat="1" ht="18.75" customHeight="1">
      <c r="A149" s="280"/>
      <c r="B149" s="292"/>
      <c r="C149" s="295"/>
      <c r="D149" s="282"/>
      <c r="E149" s="282"/>
      <c r="F149" s="282"/>
      <c r="G149" s="282"/>
      <c r="H149" s="294"/>
      <c r="I149" s="294"/>
      <c r="J149" s="349"/>
      <c r="K149" s="349"/>
      <c r="L149" s="349"/>
    </row>
    <row r="150" spans="1:12" s="306" customFormat="1" ht="18.75" customHeight="1">
      <c r="A150" s="280"/>
      <c r="B150" s="292"/>
      <c r="C150" s="295"/>
      <c r="D150" s="282"/>
      <c r="E150" s="282"/>
      <c r="F150" s="282"/>
      <c r="G150" s="282"/>
      <c r="H150" s="294"/>
      <c r="I150" s="294"/>
      <c r="J150" s="349"/>
      <c r="K150" s="349"/>
      <c r="L150" s="349"/>
    </row>
    <row r="151" spans="1:12" s="306" customFormat="1" ht="18.75" customHeight="1">
      <c r="A151" s="280"/>
      <c r="B151" s="292"/>
      <c r="C151" s="295"/>
      <c r="D151" s="282"/>
      <c r="E151" s="282"/>
      <c r="F151" s="282"/>
      <c r="G151" s="282"/>
      <c r="H151" s="294"/>
      <c r="I151" s="294"/>
      <c r="J151" s="349"/>
      <c r="K151" s="349"/>
      <c r="L151" s="349"/>
    </row>
    <row r="152" spans="1:12" s="306" customFormat="1" ht="18.75" customHeight="1">
      <c r="A152" s="280"/>
      <c r="B152" s="292"/>
      <c r="C152" s="295"/>
      <c r="D152" s="282"/>
      <c r="E152" s="282"/>
      <c r="F152" s="282"/>
      <c r="G152" s="282"/>
      <c r="H152" s="294"/>
      <c r="I152" s="294"/>
      <c r="J152" s="349"/>
      <c r="K152" s="349"/>
      <c r="L152" s="349"/>
    </row>
    <row r="153" spans="1:12" s="306" customFormat="1" ht="18.75" customHeight="1">
      <c r="A153" s="280"/>
      <c r="B153" s="292"/>
      <c r="C153" s="295"/>
      <c r="D153" s="282"/>
      <c r="E153" s="282"/>
      <c r="F153" s="282"/>
      <c r="G153" s="282"/>
      <c r="H153" s="294"/>
      <c r="I153" s="294"/>
      <c r="J153" s="349"/>
      <c r="K153" s="349"/>
      <c r="L153" s="349"/>
    </row>
    <row r="155" spans="1:12" s="306" customFormat="1" ht="18.75" customHeight="1">
      <c r="A155" s="280"/>
      <c r="B155" s="292"/>
      <c r="C155" s="295"/>
      <c r="D155" s="282"/>
      <c r="E155" s="282"/>
      <c r="F155" s="282"/>
      <c r="G155" s="282"/>
      <c r="H155" s="294"/>
      <c r="I155" s="294"/>
      <c r="J155" s="349"/>
      <c r="K155" s="349"/>
      <c r="L155" s="349"/>
    </row>
    <row r="156" spans="1:12" s="306" customFormat="1" ht="18.75" customHeight="1">
      <c r="A156" s="280"/>
      <c r="B156" s="292"/>
      <c r="C156" s="295"/>
      <c r="D156" s="282"/>
      <c r="E156" s="282"/>
      <c r="F156" s="282"/>
      <c r="G156" s="282"/>
      <c r="H156" s="294"/>
      <c r="I156" s="294"/>
      <c r="J156" s="349"/>
      <c r="K156" s="349"/>
      <c r="L156" s="349"/>
    </row>
    <row r="157" spans="1:12" s="306" customFormat="1" ht="18.75" customHeight="1">
      <c r="A157" s="280"/>
      <c r="B157" s="292"/>
      <c r="C157" s="295"/>
      <c r="D157" s="282"/>
      <c r="E157" s="282"/>
      <c r="F157" s="282"/>
      <c r="G157" s="282"/>
      <c r="H157" s="294"/>
      <c r="I157" s="294"/>
      <c r="J157" s="349"/>
      <c r="K157" s="349"/>
      <c r="L157" s="349"/>
    </row>
    <row r="159" spans="1:12" s="306" customFormat="1" ht="18.75" customHeight="1">
      <c r="A159" s="280"/>
      <c r="B159" s="292"/>
      <c r="C159" s="295"/>
      <c r="D159" s="282"/>
      <c r="E159" s="282"/>
      <c r="F159" s="282"/>
      <c r="G159" s="282"/>
      <c r="H159" s="294"/>
      <c r="I159" s="294"/>
      <c r="J159" s="349"/>
      <c r="K159" s="349"/>
      <c r="L159" s="349"/>
    </row>
    <row r="160" spans="1:12" s="306" customFormat="1" ht="18.75" customHeight="1">
      <c r="A160" s="280"/>
      <c r="B160" s="292"/>
      <c r="C160" s="295"/>
      <c r="D160" s="282"/>
      <c r="E160" s="282"/>
      <c r="F160" s="282"/>
      <c r="G160" s="282"/>
      <c r="H160" s="294"/>
      <c r="I160" s="294"/>
      <c r="J160" s="349"/>
      <c r="K160" s="349"/>
      <c r="L160" s="349"/>
    </row>
    <row r="161" spans="1:12" s="306" customFormat="1" ht="18.75" customHeight="1">
      <c r="A161" s="280"/>
      <c r="B161" s="292"/>
      <c r="C161" s="295"/>
      <c r="D161" s="282"/>
      <c r="E161" s="282"/>
      <c r="F161" s="282"/>
      <c r="G161" s="282"/>
      <c r="H161" s="294"/>
      <c r="I161" s="294"/>
      <c r="J161" s="349"/>
      <c r="K161" s="349"/>
      <c r="L161" s="349"/>
    </row>
    <row r="162" spans="1:12" s="306" customFormat="1" ht="18.75" customHeight="1">
      <c r="A162" s="280"/>
      <c r="B162" s="292"/>
      <c r="C162" s="295"/>
      <c r="D162" s="282"/>
      <c r="E162" s="282"/>
      <c r="F162" s="282"/>
      <c r="G162" s="282"/>
      <c r="H162" s="294"/>
      <c r="I162" s="294"/>
      <c r="J162" s="349"/>
      <c r="K162" s="349"/>
      <c r="L162" s="349"/>
    </row>
    <row r="163" spans="1:12" s="306" customFormat="1" ht="18.75" customHeight="1">
      <c r="A163" s="280"/>
      <c r="B163" s="292"/>
      <c r="C163" s="295"/>
      <c r="D163" s="282"/>
      <c r="E163" s="282"/>
      <c r="F163" s="282"/>
      <c r="G163" s="282"/>
      <c r="H163" s="294"/>
      <c r="I163" s="294"/>
      <c r="J163" s="349"/>
      <c r="K163" s="349"/>
      <c r="L163" s="349"/>
    </row>
    <row r="164" spans="1:12" s="306" customFormat="1" ht="18.75" customHeight="1">
      <c r="A164" s="280"/>
      <c r="B164" s="292"/>
      <c r="C164" s="295"/>
      <c r="D164" s="282"/>
      <c r="E164" s="282"/>
      <c r="F164" s="282"/>
      <c r="G164" s="282"/>
      <c r="H164" s="294"/>
      <c r="I164" s="294"/>
      <c r="J164" s="349"/>
      <c r="K164" s="349"/>
      <c r="L164" s="349"/>
    </row>
  </sheetData>
  <mergeCells count="14">
    <mergeCell ref="E41:E45"/>
    <mergeCell ref="B1:F1"/>
    <mergeCell ref="B2:F2"/>
    <mergeCell ref="C4:D4"/>
    <mergeCell ref="F4:G4"/>
    <mergeCell ref="C8:D8"/>
    <mergeCell ref="C7:D7"/>
    <mergeCell ref="C14:D14"/>
    <mergeCell ref="C37:D37"/>
    <mergeCell ref="C10:D10"/>
    <mergeCell ref="F10:G10"/>
    <mergeCell ref="C5:D5"/>
    <mergeCell ref="F5:G5"/>
    <mergeCell ref="C6:D6"/>
  </mergeCells>
  <dataValidations count="27">
    <dataValidation showInputMessage="1" showErrorMessage="1" sqref="H36:I36 H66:I66"/>
    <dataValidation type="list" showInputMessage="1" showErrorMessage="1" sqref="H64:I64 T53 P47 G67:G70 H68:I69 H13:I13">
      <formula1>#REF!</formula1>
    </dataValidation>
    <dataValidation type="list" showInputMessage="1" showErrorMessage="1" sqref="T57 O57 O54 H65:I65 O51:O52">
      <formula1>#REF!</formula1>
    </dataValidation>
    <dataValidation type="list" allowBlank="1" showInputMessage="1" showErrorMessage="1" sqref="O56 K48 H6:I6 H34:I34 T48 H70:I72">
      <formula1>#REF!</formula1>
    </dataValidation>
    <dataValidation type="list" allowBlank="1" showInputMessage="1" showErrorMessage="1" sqref="C20 F15 C15 F20">
      <formula1>$J$23:$J$25</formula1>
    </dataValidation>
    <dataValidation type="list" allowBlank="1" showInputMessage="1" showErrorMessage="1" sqref="D29:E29 D35:E35 D32:E32">
      <formula1>$J$26:$J$29</formula1>
    </dataValidation>
    <dataValidation type="list" allowBlank="1" showInputMessage="1" showErrorMessage="1" sqref="C24">
      <formula1>$J$32:$J$37</formula1>
    </dataValidation>
    <dataValidation type="list" allowBlank="1" showInputMessage="1" showErrorMessage="1" sqref="F9 C9">
      <formula1>$J$26:$J$31</formula1>
    </dataValidation>
    <dataValidation type="list" allowBlank="1" showInputMessage="1" showErrorMessage="1" sqref="C25:D25">
      <formula1>$J$38:$J$42</formula1>
    </dataValidation>
    <dataValidation type="list" allowBlank="1" showInputMessage="1" showErrorMessage="1" sqref="C56 C54">
      <formula1>$J$43:$J$45</formula1>
    </dataValidation>
    <dataValidation type="list" allowBlank="1" showInputMessage="1" showErrorMessage="1" sqref="C14">
      <formula1>$J$46:$J$50</formula1>
    </dataValidation>
    <dataValidation type="list" allowBlank="1" showInputMessage="1" showErrorMessage="1" sqref="C40:C42">
      <formula1>$J$51:$J$56</formula1>
    </dataValidation>
    <dataValidation type="list" allowBlank="1" showInputMessage="1" showErrorMessage="1" sqref="G25">
      <formula1>$J$57:$J$64</formula1>
    </dataValidation>
    <dataValidation type="list" allowBlank="1" showInputMessage="1" showErrorMessage="1" sqref="G47:G50 G41 C52 C17">
      <formula1>$L$41:$L$43</formula1>
    </dataValidation>
    <dataValidation type="list" allowBlank="1" showInputMessage="1" showErrorMessage="1" sqref="C46">
      <formula1>$L$44:$L$47</formula1>
    </dataValidation>
    <dataValidation type="list" allowBlank="1" showInputMessage="1" showErrorMessage="1" sqref="C50">
      <formula1>$L$48:$L$52</formula1>
    </dataValidation>
    <dataValidation type="list" allowBlank="1" showInputMessage="1" showErrorMessage="1" sqref="C21">
      <formula1>$L$53:$L$58</formula1>
    </dataValidation>
    <dataValidation type="list" allowBlank="1" showInputMessage="1" showErrorMessage="1" sqref="C43">
      <formula1>$L$59:$L$63</formula1>
    </dataValidation>
    <dataValidation type="list" allowBlank="1" showInputMessage="1" showErrorMessage="1" sqref="G12">
      <formula1>$J$2:$J$4</formula1>
    </dataValidation>
    <dataValidation type="list" allowBlank="1" showInputMessage="1" showErrorMessage="1" sqref="C12">
      <formula1>$J$5:$J$8</formula1>
    </dataValidation>
    <dataValidation type="list" allowBlank="1" showInputMessage="1" showErrorMessage="1" sqref="F18:F19 D18:D19 G18">
      <formula1>$J$14:$J$16</formula1>
    </dataValidation>
    <dataValidation type="list" allowBlank="1" showInputMessage="1" showErrorMessage="1" sqref="D15 F17:G17 G15">
      <formula1>$J$14:$J$20</formula1>
    </dataValidation>
    <dataValidation type="list" allowBlank="1" showInputMessage="1" showErrorMessage="1" sqref="G29">
      <formula1>$L$2:$L$13</formula1>
    </dataValidation>
    <dataValidation type="list" allowBlank="1" showInputMessage="1" showErrorMessage="1" sqref="G23 C18:C19 D17">
      <formula1>$L$2:$L$14</formula1>
    </dataValidation>
    <dataValidation type="list" allowBlank="1" showInputMessage="1" showErrorMessage="1" sqref="C47:C49">
      <formula1>$L$33:$L$40</formula1>
    </dataValidation>
    <dataValidation type="list" allowBlank="1" showInputMessage="1" showErrorMessage="1" sqref="G35">
      <formula1>$L$15:$L$17</formula1>
    </dataValidation>
    <dataValidation type="list" allowBlank="1" showInputMessage="1" showErrorMessage="1" sqref="C53 C55 B47:B50 F47:F50">
      <formula1>$L$19:$L$32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121"/>
  <sheetViews>
    <sheetView showGridLines="0" topLeftCell="E1" zoomScaleNormal="100" zoomScaleSheetLayoutView="85" zoomScalePageLayoutView="40" workbookViewId="0">
      <selection activeCell="J120" sqref="J120"/>
    </sheetView>
  </sheetViews>
  <sheetFormatPr baseColWidth="10" defaultColWidth="11.44140625" defaultRowHeight="21" customHeight="1"/>
  <cols>
    <col min="1" max="1" width="5.6640625" style="1" customWidth="1"/>
    <col min="2" max="2" width="40.33203125" style="274" customWidth="1"/>
    <col min="3" max="3" width="17.6640625" style="275" customWidth="1"/>
    <col min="4" max="4" width="22.6640625" style="276" customWidth="1"/>
    <col min="5" max="5" width="5.6640625" style="1" customWidth="1"/>
    <col min="6" max="6" width="39.33203125" style="274" customWidth="1"/>
    <col min="7" max="7" width="17.44140625" style="275" customWidth="1"/>
    <col min="8" max="8" width="22.88671875" style="8" customWidth="1"/>
    <col min="9" max="9" width="16" style="3" customWidth="1"/>
    <col min="10" max="10" width="35.5546875" style="18" customWidth="1"/>
    <col min="11" max="11" width="35.33203125" style="18" bestFit="1" customWidth="1"/>
    <col min="12" max="16384" width="11.44140625" style="3"/>
  </cols>
  <sheetData>
    <row r="1" spans="1:12" ht="21" customHeight="1">
      <c r="A1" s="663" t="s">
        <v>720</v>
      </c>
      <c r="B1" s="663"/>
      <c r="C1" s="663"/>
      <c r="D1" s="385" t="s">
        <v>113</v>
      </c>
      <c r="E1" s="386"/>
      <c r="F1" s="387" t="s">
        <v>115</v>
      </c>
      <c r="G1" s="464" t="s">
        <v>790</v>
      </c>
      <c r="H1" s="388"/>
      <c r="I1" s="2"/>
      <c r="J1" s="18" t="s">
        <v>104</v>
      </c>
      <c r="K1" s="18" t="s">
        <v>104</v>
      </c>
      <c r="L1" s="2"/>
    </row>
    <row r="2" spans="1:12" ht="21" customHeight="1">
      <c r="A2" s="369"/>
      <c r="B2" s="248"/>
      <c r="C2" s="249"/>
      <c r="D2" s="254" t="s">
        <v>104</v>
      </c>
      <c r="E2" s="251"/>
      <c r="F2" s="255" t="str">
        <f>COORDONNEES!C12</f>
        <v>-</v>
      </c>
      <c r="G2" s="253"/>
      <c r="H2" s="256"/>
      <c r="I2" s="2"/>
      <c r="J2" s="18" t="s">
        <v>11</v>
      </c>
      <c r="K2" s="18" t="s">
        <v>66</v>
      </c>
      <c r="L2" s="2"/>
    </row>
    <row r="3" spans="1:12" ht="21" customHeight="1">
      <c r="A3" s="370"/>
      <c r="B3" s="257"/>
      <c r="C3" s="258"/>
      <c r="D3" s="250"/>
      <c r="E3" s="251"/>
      <c r="F3" s="252"/>
      <c r="G3" s="253"/>
      <c r="H3" s="259"/>
      <c r="I3" s="2"/>
      <c r="J3" s="18" t="s">
        <v>12</v>
      </c>
      <c r="K3" s="18" t="s">
        <v>67</v>
      </c>
      <c r="L3" s="2"/>
    </row>
    <row r="4" spans="1:12" ht="21" customHeight="1">
      <c r="A4" s="371"/>
      <c r="B4" s="260"/>
      <c r="C4" s="261"/>
      <c r="D4" s="262"/>
      <c r="E4" s="664" t="s">
        <v>108</v>
      </c>
      <c r="F4" s="252" t="s">
        <v>499</v>
      </c>
      <c r="G4" s="250"/>
      <c r="H4" s="250" t="s">
        <v>104</v>
      </c>
      <c r="I4" s="4"/>
      <c r="J4" s="18" t="s">
        <v>38</v>
      </c>
      <c r="K4" s="18" t="s">
        <v>68</v>
      </c>
    </row>
    <row r="5" spans="1:12" ht="21" customHeight="1">
      <c r="A5" s="664" t="s">
        <v>60</v>
      </c>
      <c r="B5" s="255" t="s">
        <v>61</v>
      </c>
      <c r="C5" s="561">
        <f>COORDONNEES!C4</f>
        <v>0</v>
      </c>
      <c r="D5" s="561">
        <f>COORDONNEES!F4</f>
        <v>0</v>
      </c>
      <c r="E5" s="664"/>
      <c r="F5" s="252" t="s">
        <v>0</v>
      </c>
      <c r="G5" s="250"/>
      <c r="H5" s="250"/>
      <c r="J5" s="18" t="s">
        <v>104</v>
      </c>
      <c r="K5" s="18" t="s">
        <v>104</v>
      </c>
    </row>
    <row r="6" spans="1:12" ht="21" customHeight="1">
      <c r="A6" s="664"/>
      <c r="B6" s="252" t="s">
        <v>89</v>
      </c>
      <c r="C6" s="250"/>
      <c r="D6" s="466">
        <f>COORDONNEES!C6</f>
        <v>0</v>
      </c>
      <c r="E6" s="664"/>
      <c r="F6" s="252" t="s">
        <v>90</v>
      </c>
      <c r="G6" s="254"/>
      <c r="H6" s="269" t="s">
        <v>104</v>
      </c>
      <c r="J6" s="18" t="s">
        <v>313</v>
      </c>
      <c r="K6" s="18" t="s">
        <v>281</v>
      </c>
    </row>
    <row r="7" spans="1:12" ht="21" customHeight="1">
      <c r="A7" s="664"/>
      <c r="B7" s="252" t="s">
        <v>117</v>
      </c>
      <c r="C7" s="250"/>
      <c r="D7" s="467">
        <f>COORDONNEES!C7</f>
        <v>0</v>
      </c>
      <c r="E7" s="664"/>
      <c r="F7" s="265" t="s">
        <v>500</v>
      </c>
      <c r="G7" s="254"/>
      <c r="H7" s="250" t="s">
        <v>104</v>
      </c>
      <c r="J7" s="18" t="s">
        <v>314</v>
      </c>
      <c r="K7" s="18" t="s">
        <v>282</v>
      </c>
    </row>
    <row r="8" spans="1:12" ht="21" customHeight="1">
      <c r="A8" s="664"/>
      <c r="B8" s="252" t="s">
        <v>116</v>
      </c>
      <c r="C8" s="250"/>
      <c r="D8" s="466">
        <f>COORDONNEES!C8</f>
        <v>0</v>
      </c>
      <c r="E8" s="664"/>
      <c r="F8" s="252" t="s">
        <v>502</v>
      </c>
      <c r="G8" s="254"/>
      <c r="H8" s="250" t="s">
        <v>104</v>
      </c>
      <c r="J8" s="18" t="s">
        <v>315</v>
      </c>
      <c r="K8" s="18" t="s">
        <v>283</v>
      </c>
    </row>
    <row r="9" spans="1:12" ht="21" customHeight="1">
      <c r="A9" s="664"/>
      <c r="B9" s="255" t="s">
        <v>53</v>
      </c>
      <c r="C9" s="636">
        <f>COORDONNEES!D9</f>
        <v>0</v>
      </c>
      <c r="D9" s="636">
        <f>COORDONNEES!G9</f>
        <v>0</v>
      </c>
      <c r="E9" s="664"/>
      <c r="F9" s="252" t="s">
        <v>504</v>
      </c>
      <c r="G9" s="266"/>
      <c r="H9" s="250" t="s">
        <v>104</v>
      </c>
      <c r="J9" s="18" t="s">
        <v>316</v>
      </c>
      <c r="K9" s="18" t="s">
        <v>284</v>
      </c>
    </row>
    <row r="10" spans="1:12" ht="21" customHeight="1">
      <c r="A10" s="664"/>
      <c r="B10" s="252" t="s">
        <v>42</v>
      </c>
      <c r="C10" s="250"/>
      <c r="D10" s="466">
        <f>COORDONNEES!C10</f>
        <v>0</v>
      </c>
      <c r="E10" s="664"/>
      <c r="F10" s="252" t="s">
        <v>505</v>
      </c>
      <c r="G10" s="250"/>
      <c r="H10" s="250" t="s">
        <v>104</v>
      </c>
      <c r="J10" s="18" t="s">
        <v>317</v>
      </c>
      <c r="K10" s="18" t="s">
        <v>285</v>
      </c>
    </row>
    <row r="11" spans="1:12" ht="21" customHeight="1">
      <c r="A11" s="664"/>
      <c r="B11" s="252" t="s">
        <v>93</v>
      </c>
      <c r="C11" s="250"/>
      <c r="D11" s="250" t="str">
        <f>COORDONNEES!C21</f>
        <v>-</v>
      </c>
      <c r="E11" s="664"/>
      <c r="F11" s="252" t="s">
        <v>506</v>
      </c>
      <c r="G11" s="250"/>
      <c r="H11" s="250" t="s">
        <v>104</v>
      </c>
      <c r="J11" s="18" t="s">
        <v>318</v>
      </c>
      <c r="K11" s="18" t="s">
        <v>286</v>
      </c>
    </row>
    <row r="12" spans="1:12" ht="21" customHeight="1">
      <c r="A12" s="664"/>
      <c r="B12" s="252" t="s">
        <v>44</v>
      </c>
      <c r="C12" s="250"/>
      <c r="D12" s="468">
        <f>COORDONNEES!G7</f>
        <v>0</v>
      </c>
      <c r="E12" s="664"/>
      <c r="F12" s="252" t="s">
        <v>99</v>
      </c>
      <c r="G12" s="250"/>
      <c r="H12" s="250"/>
      <c r="J12" s="18" t="s">
        <v>104</v>
      </c>
      <c r="K12" s="18" t="s">
        <v>507</v>
      </c>
    </row>
    <row r="13" spans="1:12" ht="21" customHeight="1">
      <c r="A13" s="273"/>
      <c r="B13" s="252"/>
      <c r="C13" s="250"/>
      <c r="D13" s="267"/>
      <c r="E13" s="664"/>
      <c r="F13" s="252" t="s">
        <v>98</v>
      </c>
      <c r="G13" s="267"/>
      <c r="H13" s="250"/>
      <c r="J13" s="18" t="s">
        <v>309</v>
      </c>
      <c r="K13" s="18" t="s">
        <v>104</v>
      </c>
    </row>
    <row r="14" spans="1:12" ht="21" customHeight="1">
      <c r="A14" s="665" t="s">
        <v>126</v>
      </c>
      <c r="B14" s="252" t="s">
        <v>111</v>
      </c>
      <c r="C14" s="250"/>
      <c r="D14" s="267" t="str">
        <f>COORDONNEES!G29</f>
        <v>-</v>
      </c>
      <c r="E14" s="664"/>
      <c r="F14" s="252" t="s">
        <v>100</v>
      </c>
      <c r="G14" s="267"/>
      <c r="H14" s="250"/>
      <c r="J14" s="18" t="s">
        <v>310</v>
      </c>
      <c r="K14" s="18" t="s">
        <v>508</v>
      </c>
    </row>
    <row r="15" spans="1:12" ht="21" customHeight="1">
      <c r="A15" s="665"/>
      <c r="B15" s="268" t="s">
        <v>358</v>
      </c>
      <c r="C15" s="253"/>
      <c r="D15" s="267"/>
      <c r="E15" s="664"/>
      <c r="F15" s="252" t="s">
        <v>509</v>
      </c>
      <c r="G15" s="267"/>
      <c r="H15" s="279"/>
      <c r="J15" s="18" t="s">
        <v>311</v>
      </c>
      <c r="K15" s="18" t="s">
        <v>94</v>
      </c>
    </row>
    <row r="16" spans="1:12" ht="21" customHeight="1">
      <c r="A16" s="273"/>
      <c r="B16" s="268"/>
      <c r="C16" s="253"/>
      <c r="D16" s="269"/>
      <c r="E16" s="664"/>
      <c r="F16" s="252" t="s">
        <v>323</v>
      </c>
      <c r="G16" s="254"/>
      <c r="H16" s="250" t="s">
        <v>104</v>
      </c>
      <c r="J16" s="18" t="s">
        <v>312</v>
      </c>
      <c r="K16" s="18" t="s">
        <v>308</v>
      </c>
    </row>
    <row r="17" spans="1:11" ht="21" customHeight="1">
      <c r="A17" s="666" t="s">
        <v>92</v>
      </c>
      <c r="B17" s="252" t="s">
        <v>359</v>
      </c>
      <c r="C17" s="250"/>
      <c r="D17" s="269" t="s">
        <v>104</v>
      </c>
      <c r="E17" s="664"/>
      <c r="F17" s="252" t="s">
        <v>510</v>
      </c>
      <c r="G17" s="250"/>
      <c r="H17" s="250" t="s">
        <v>104</v>
      </c>
      <c r="J17" s="18" t="s">
        <v>104</v>
      </c>
      <c r="K17" s="18" t="s">
        <v>512</v>
      </c>
    </row>
    <row r="18" spans="1:11" ht="21" customHeight="1">
      <c r="A18" s="666"/>
      <c r="B18" s="252" t="s">
        <v>71</v>
      </c>
      <c r="C18" s="250"/>
      <c r="D18" s="269" t="s">
        <v>104</v>
      </c>
      <c r="E18" s="664"/>
      <c r="F18" s="252" t="s">
        <v>513</v>
      </c>
      <c r="G18" s="250" t="s">
        <v>104</v>
      </c>
      <c r="H18" s="250" t="s">
        <v>104</v>
      </c>
      <c r="J18" s="18" t="s">
        <v>13</v>
      </c>
      <c r="K18" s="18" t="s">
        <v>95</v>
      </c>
    </row>
    <row r="19" spans="1:11" ht="21" customHeight="1">
      <c r="A19" s="666"/>
      <c r="B19" s="252" t="s">
        <v>515</v>
      </c>
      <c r="C19" s="269"/>
      <c r="D19" s="269" t="s">
        <v>104</v>
      </c>
      <c r="E19" s="664"/>
      <c r="F19" s="252" t="s">
        <v>516</v>
      </c>
      <c r="G19" s="250"/>
      <c r="H19" s="250" t="s">
        <v>104</v>
      </c>
      <c r="J19" s="18" t="s">
        <v>14</v>
      </c>
      <c r="K19" s="18" t="s">
        <v>96</v>
      </c>
    </row>
    <row r="20" spans="1:11" ht="21" customHeight="1">
      <c r="A20" s="666"/>
      <c r="B20" s="252" t="s">
        <v>518</v>
      </c>
      <c r="C20" s="269"/>
      <c r="D20" s="269" t="s">
        <v>104</v>
      </c>
      <c r="E20" s="664"/>
      <c r="F20" s="265" t="s">
        <v>519</v>
      </c>
      <c r="G20" s="250"/>
      <c r="H20" s="250" t="s">
        <v>104</v>
      </c>
      <c r="J20" s="18" t="s">
        <v>104</v>
      </c>
      <c r="K20" s="18" t="s">
        <v>324</v>
      </c>
    </row>
    <row r="21" spans="1:11" ht="21" customHeight="1">
      <c r="A21" s="666"/>
      <c r="B21" s="252" t="s">
        <v>118</v>
      </c>
      <c r="C21" s="250"/>
      <c r="D21" s="269"/>
      <c r="E21" s="664"/>
      <c r="F21" s="252" t="s">
        <v>520</v>
      </c>
      <c r="G21" s="250" t="s">
        <v>104</v>
      </c>
      <c r="H21" s="279"/>
      <c r="J21" s="18" t="s">
        <v>319</v>
      </c>
      <c r="K21" s="18" t="s">
        <v>325</v>
      </c>
    </row>
    <row r="22" spans="1:11" ht="21" customHeight="1">
      <c r="A22" s="666"/>
      <c r="B22" s="252" t="s">
        <v>522</v>
      </c>
      <c r="C22" s="269" t="s">
        <v>104</v>
      </c>
      <c r="D22" s="269"/>
      <c r="E22" s="664"/>
      <c r="F22" s="252" t="s">
        <v>33</v>
      </c>
      <c r="G22" s="250"/>
      <c r="H22" s="250" t="s">
        <v>104</v>
      </c>
      <c r="J22" s="18" t="s">
        <v>15</v>
      </c>
      <c r="K22" s="18" t="s">
        <v>104</v>
      </c>
    </row>
    <row r="23" spans="1:11" ht="21" customHeight="1">
      <c r="A23" s="666"/>
      <c r="B23" s="252" t="s">
        <v>114</v>
      </c>
      <c r="C23" s="250"/>
      <c r="D23" s="269" t="s">
        <v>104</v>
      </c>
      <c r="E23" s="664"/>
      <c r="F23" s="252" t="s">
        <v>523</v>
      </c>
      <c r="G23" s="250"/>
      <c r="H23" s="250" t="s">
        <v>104</v>
      </c>
      <c r="J23" s="18" t="s">
        <v>16</v>
      </c>
      <c r="K23" s="18" t="s">
        <v>287</v>
      </c>
    </row>
    <row r="24" spans="1:11" ht="21" customHeight="1">
      <c r="A24" s="666"/>
      <c r="B24" s="252" t="s">
        <v>525</v>
      </c>
      <c r="C24" s="269" t="s">
        <v>104</v>
      </c>
      <c r="D24" s="269" t="s">
        <v>104</v>
      </c>
      <c r="E24" s="664"/>
      <c r="F24" s="252"/>
      <c r="G24" s="250"/>
      <c r="H24" s="254"/>
      <c r="J24" s="18" t="s">
        <v>104</v>
      </c>
      <c r="K24" s="18" t="s">
        <v>788</v>
      </c>
    </row>
    <row r="25" spans="1:11" ht="21" customHeight="1">
      <c r="A25" s="372"/>
      <c r="B25" s="252"/>
      <c r="C25" s="250"/>
      <c r="D25" s="267"/>
      <c r="E25" s="664"/>
      <c r="F25" s="252" t="s">
        <v>526</v>
      </c>
      <c r="G25" s="250" t="s">
        <v>104</v>
      </c>
      <c r="H25" s="250" t="s">
        <v>104</v>
      </c>
      <c r="J25" s="18" t="s">
        <v>13</v>
      </c>
      <c r="K25" s="18" t="s">
        <v>47</v>
      </c>
    </row>
    <row r="26" spans="1:11" ht="21" customHeight="1">
      <c r="A26" s="667" t="s">
        <v>527</v>
      </c>
      <c r="B26" s="252" t="s">
        <v>528</v>
      </c>
      <c r="C26" s="250"/>
      <c r="D26" s="269" t="s">
        <v>104</v>
      </c>
      <c r="E26" s="664"/>
      <c r="F26" s="252" t="s">
        <v>529</v>
      </c>
      <c r="G26" s="250"/>
      <c r="H26" s="250"/>
      <c r="J26" s="18" t="s">
        <v>14</v>
      </c>
    </row>
    <row r="27" spans="1:11" ht="21" customHeight="1">
      <c r="A27" s="667"/>
      <c r="B27" s="252" t="s">
        <v>530</v>
      </c>
      <c r="C27" s="269" t="s">
        <v>104</v>
      </c>
      <c r="D27" s="269"/>
      <c r="E27" s="263"/>
      <c r="F27" s="252"/>
      <c r="G27" s="250"/>
      <c r="H27" s="254"/>
      <c r="J27" s="18">
        <v>1</v>
      </c>
      <c r="K27" s="18" t="s">
        <v>104</v>
      </c>
    </row>
    <row r="28" spans="1:11" ht="21" customHeight="1">
      <c r="A28" s="263"/>
      <c r="B28" s="252"/>
      <c r="C28" s="250"/>
      <c r="D28" s="267"/>
      <c r="E28" s="670" t="s">
        <v>107</v>
      </c>
      <c r="F28" s="252" t="s">
        <v>531</v>
      </c>
      <c r="G28" s="250" t="s">
        <v>104</v>
      </c>
      <c r="H28" s="250" t="s">
        <v>104</v>
      </c>
      <c r="J28" s="18">
        <v>2</v>
      </c>
      <c r="K28" s="18" t="s">
        <v>109</v>
      </c>
    </row>
    <row r="29" spans="1:11" ht="21" customHeight="1">
      <c r="A29" s="671" t="s">
        <v>533</v>
      </c>
      <c r="B29" s="252" t="s">
        <v>534</v>
      </c>
      <c r="C29" s="269" t="s">
        <v>104</v>
      </c>
      <c r="D29" s="269" t="s">
        <v>104</v>
      </c>
      <c r="E29" s="670"/>
      <c r="F29" s="252" t="s">
        <v>536</v>
      </c>
      <c r="G29" s="250" t="s">
        <v>104</v>
      </c>
      <c r="H29" s="250" t="s">
        <v>104</v>
      </c>
      <c r="J29" s="18">
        <v>3</v>
      </c>
      <c r="K29" s="18" t="s">
        <v>110</v>
      </c>
    </row>
    <row r="30" spans="1:11" ht="21" customHeight="1">
      <c r="A30" s="671"/>
      <c r="B30" s="271" t="s">
        <v>537</v>
      </c>
      <c r="C30" s="272"/>
      <c r="D30" s="269" t="s">
        <v>104</v>
      </c>
      <c r="E30" s="670"/>
      <c r="F30" s="252" t="s">
        <v>538</v>
      </c>
      <c r="G30" s="250" t="s">
        <v>104</v>
      </c>
      <c r="H30" s="250" t="s">
        <v>104</v>
      </c>
      <c r="J30" s="18" t="s">
        <v>104</v>
      </c>
      <c r="K30" s="18" t="s">
        <v>104</v>
      </c>
    </row>
    <row r="31" spans="1:11" ht="21" customHeight="1">
      <c r="A31" s="671"/>
      <c r="B31" s="252" t="s">
        <v>70</v>
      </c>
      <c r="C31" s="250"/>
      <c r="D31" s="269"/>
      <c r="E31" s="670"/>
      <c r="F31" s="252" t="s">
        <v>539</v>
      </c>
      <c r="G31" s="250" t="s">
        <v>104</v>
      </c>
      <c r="H31" s="250" t="s">
        <v>104</v>
      </c>
      <c r="J31" s="18" t="s">
        <v>18</v>
      </c>
      <c r="K31" s="18" t="s">
        <v>540</v>
      </c>
    </row>
    <row r="32" spans="1:11" ht="21" customHeight="1">
      <c r="A32" s="671"/>
      <c r="B32" s="271" t="s">
        <v>541</v>
      </c>
      <c r="C32" s="272"/>
      <c r="D32" s="269" t="s">
        <v>104</v>
      </c>
      <c r="E32" s="263"/>
      <c r="F32" s="562"/>
      <c r="G32" s="250"/>
      <c r="H32" s="264"/>
      <c r="J32" s="18" t="s">
        <v>20</v>
      </c>
      <c r="K32" s="18" t="s">
        <v>514</v>
      </c>
    </row>
    <row r="33" spans="1:13" ht="21" customHeight="1">
      <c r="A33" s="671"/>
      <c r="B33" s="252" t="s">
        <v>70</v>
      </c>
      <c r="C33" s="250"/>
      <c r="D33" s="269"/>
      <c r="E33" s="565" t="s">
        <v>112</v>
      </c>
      <c r="F33" s="566" t="s">
        <v>551</v>
      </c>
      <c r="G33" s="566"/>
      <c r="H33" s="566"/>
      <c r="J33" s="18" t="s">
        <v>21</v>
      </c>
      <c r="K33" s="18" t="s">
        <v>543</v>
      </c>
      <c r="L33" s="5"/>
      <c r="M33" s="5"/>
    </row>
    <row r="34" spans="1:13" s="5" customFormat="1" ht="21" customHeight="1">
      <c r="A34" s="263"/>
      <c r="B34" s="252"/>
      <c r="C34" s="250"/>
      <c r="D34" s="250"/>
      <c r="E34" s="565"/>
      <c r="F34" s="562"/>
      <c r="G34" s="562"/>
      <c r="H34" s="562"/>
      <c r="I34" s="3"/>
      <c r="J34" s="18" t="s">
        <v>19</v>
      </c>
      <c r="K34" s="18" t="s">
        <v>104</v>
      </c>
    </row>
    <row r="35" spans="1:13" s="5" customFormat="1" ht="21" customHeight="1">
      <c r="A35" s="669" t="s">
        <v>545</v>
      </c>
      <c r="B35" s="252" t="s">
        <v>546</v>
      </c>
      <c r="C35" s="269" t="s">
        <v>104</v>
      </c>
      <c r="D35" s="250" t="s">
        <v>104</v>
      </c>
      <c r="E35" s="565"/>
      <c r="F35" s="562"/>
      <c r="G35" s="562"/>
      <c r="H35" s="562"/>
      <c r="I35" s="3"/>
      <c r="J35" s="18" t="s">
        <v>22</v>
      </c>
      <c r="K35" s="18" t="s">
        <v>321</v>
      </c>
      <c r="L35" s="3"/>
      <c r="M35" s="3"/>
    </row>
    <row r="36" spans="1:13" ht="21" customHeight="1">
      <c r="A36" s="669"/>
      <c r="B36" s="252" t="s">
        <v>17</v>
      </c>
      <c r="C36" s="269" t="s">
        <v>104</v>
      </c>
      <c r="D36" s="269"/>
      <c r="E36" s="565"/>
      <c r="F36" s="564"/>
      <c r="G36" s="564"/>
      <c r="H36" s="564"/>
      <c r="J36" s="18" t="s">
        <v>55</v>
      </c>
      <c r="K36" s="18" t="s">
        <v>322</v>
      </c>
    </row>
    <row r="37" spans="1:13" ht="21" customHeight="1">
      <c r="A37" s="263"/>
      <c r="B37" s="252"/>
      <c r="C37" s="250"/>
      <c r="D37" s="267"/>
      <c r="E37" s="565"/>
      <c r="F37" s="564" t="s">
        <v>435</v>
      </c>
      <c r="G37" s="564"/>
      <c r="H37" s="564"/>
      <c r="J37" s="18" t="s">
        <v>56</v>
      </c>
      <c r="K37" s="18" t="s">
        <v>104</v>
      </c>
    </row>
    <row r="38" spans="1:13" ht="21" customHeight="1">
      <c r="A38" s="672" t="s">
        <v>629</v>
      </c>
      <c r="B38" s="252" t="s">
        <v>550</v>
      </c>
      <c r="C38" s="269" t="s">
        <v>104</v>
      </c>
      <c r="D38" s="267"/>
      <c r="E38" s="565"/>
      <c r="F38" s="562"/>
      <c r="G38" s="254"/>
      <c r="H38" s="270"/>
      <c r="I38" s="9"/>
      <c r="J38" s="18" t="s">
        <v>552</v>
      </c>
      <c r="K38" s="18" t="s">
        <v>291</v>
      </c>
    </row>
    <row r="39" spans="1:13" ht="21" customHeight="1">
      <c r="A39" s="672"/>
      <c r="B39" s="252" t="s">
        <v>553</v>
      </c>
      <c r="C39" s="269" t="s">
        <v>104</v>
      </c>
      <c r="D39" s="269"/>
      <c r="E39" s="565"/>
      <c r="F39" s="563" t="s">
        <v>558</v>
      </c>
      <c r="G39" s="563"/>
      <c r="H39" s="563"/>
      <c r="K39" s="18" t="s">
        <v>292</v>
      </c>
    </row>
    <row r="40" spans="1:13" ht="21" customHeight="1">
      <c r="A40" s="672"/>
      <c r="B40" s="252" t="s">
        <v>554</v>
      </c>
      <c r="C40" s="269" t="s">
        <v>104</v>
      </c>
      <c r="D40" s="269"/>
      <c r="E40" s="565"/>
      <c r="F40" s="564"/>
      <c r="G40" s="564"/>
      <c r="H40" s="564"/>
      <c r="J40" s="18" t="s">
        <v>104</v>
      </c>
      <c r="K40" s="18" t="s">
        <v>293</v>
      </c>
    </row>
    <row r="41" spans="1:13" ht="21" customHeight="1">
      <c r="A41" s="672"/>
      <c r="B41" s="252" t="s">
        <v>546</v>
      </c>
      <c r="C41" s="269" t="s">
        <v>104</v>
      </c>
      <c r="D41" s="250" t="s">
        <v>104</v>
      </c>
      <c r="E41" s="565"/>
      <c r="F41" s="564"/>
      <c r="G41" s="564"/>
      <c r="H41" s="564"/>
      <c r="J41" s="18" t="s">
        <v>555</v>
      </c>
      <c r="K41" s="18" t="s">
        <v>104</v>
      </c>
    </row>
    <row r="42" spans="1:13" ht="21" customHeight="1">
      <c r="A42" s="672"/>
      <c r="B42" s="252" t="s">
        <v>17</v>
      </c>
      <c r="C42" s="269" t="s">
        <v>104</v>
      </c>
      <c r="D42" s="269"/>
      <c r="E42" s="565"/>
      <c r="F42" s="562"/>
      <c r="G42" s="562"/>
      <c r="H42" s="562"/>
      <c r="J42" s="18" t="s">
        <v>535</v>
      </c>
      <c r="K42" s="18" t="s">
        <v>288</v>
      </c>
    </row>
    <row r="43" spans="1:13" ht="21" customHeight="1">
      <c r="A43" s="273"/>
      <c r="B43" s="252"/>
      <c r="C43" s="250"/>
      <c r="D43" s="267"/>
      <c r="E43" s="565"/>
      <c r="F43" s="562"/>
      <c r="G43" s="562"/>
      <c r="H43" s="562"/>
      <c r="J43" s="18" t="s">
        <v>556</v>
      </c>
      <c r="K43" s="18" t="s">
        <v>289</v>
      </c>
    </row>
    <row r="44" spans="1:13" ht="21" customHeight="1">
      <c r="A44" s="674" t="s">
        <v>630</v>
      </c>
      <c r="B44" s="252" t="s">
        <v>557</v>
      </c>
      <c r="C44" s="269" t="s">
        <v>104</v>
      </c>
      <c r="D44" s="267"/>
      <c r="E44" s="565"/>
      <c r="F44" s="562"/>
      <c r="G44" s="562"/>
      <c r="H44" s="562"/>
      <c r="J44" s="18" t="s">
        <v>559</v>
      </c>
      <c r="K44" s="18" t="s">
        <v>290</v>
      </c>
    </row>
    <row r="45" spans="1:13" ht="21" customHeight="1">
      <c r="A45" s="674"/>
      <c r="B45" s="252" t="s">
        <v>553</v>
      </c>
      <c r="C45" s="269" t="s">
        <v>104</v>
      </c>
      <c r="D45" s="269"/>
      <c r="E45" s="565"/>
      <c r="F45" s="562"/>
      <c r="G45" s="562"/>
      <c r="H45" s="562"/>
      <c r="J45" s="18" t="s">
        <v>104</v>
      </c>
      <c r="K45" s="18" t="s">
        <v>338</v>
      </c>
    </row>
    <row r="46" spans="1:13" ht="21" customHeight="1">
      <c r="A46" s="674"/>
      <c r="B46" s="252" t="s">
        <v>554</v>
      </c>
      <c r="C46" s="269" t="s">
        <v>104</v>
      </c>
      <c r="D46" s="269"/>
      <c r="E46" s="379"/>
      <c r="F46" s="574" t="s">
        <v>399</v>
      </c>
      <c r="G46" s="562"/>
      <c r="H46" s="562"/>
      <c r="J46" s="18">
        <v>0</v>
      </c>
      <c r="K46" s="18" t="s">
        <v>104</v>
      </c>
    </row>
    <row r="47" spans="1:13" ht="21" customHeight="1">
      <c r="A47" s="674"/>
      <c r="B47" s="252" t="s">
        <v>546</v>
      </c>
      <c r="C47" s="269" t="s">
        <v>104</v>
      </c>
      <c r="D47" s="250" t="s">
        <v>104</v>
      </c>
      <c r="E47" s="379"/>
      <c r="F47" s="562"/>
      <c r="G47" s="562"/>
      <c r="H47" s="562"/>
      <c r="J47" s="18">
        <v>1</v>
      </c>
      <c r="K47" s="18" t="s">
        <v>560</v>
      </c>
    </row>
    <row r="48" spans="1:13" ht="21" customHeight="1">
      <c r="A48" s="674"/>
      <c r="B48" s="252" t="s">
        <v>17</v>
      </c>
      <c r="C48" s="269" t="s">
        <v>104</v>
      </c>
      <c r="D48" s="269"/>
      <c r="E48" s="379"/>
      <c r="F48" s="562"/>
      <c r="G48" s="562"/>
      <c r="H48" s="562"/>
      <c r="J48" s="18">
        <v>2</v>
      </c>
      <c r="K48" s="18" t="s">
        <v>517</v>
      </c>
    </row>
    <row r="49" spans="1:12" ht="21" customHeight="1">
      <c r="A49" s="263"/>
      <c r="B49" s="252"/>
      <c r="C49" s="250"/>
      <c r="D49" s="267"/>
      <c r="E49" s="379"/>
      <c r="F49" s="562"/>
      <c r="G49" s="562"/>
      <c r="H49" s="562"/>
      <c r="J49" s="18">
        <v>3</v>
      </c>
      <c r="K49" s="18" t="s">
        <v>561</v>
      </c>
    </row>
    <row r="50" spans="1:12" ht="21" customHeight="1">
      <c r="A50" s="673" t="s">
        <v>1</v>
      </c>
      <c r="B50" s="252" t="s">
        <v>562</v>
      </c>
      <c r="C50" s="250" t="s">
        <v>104</v>
      </c>
      <c r="D50" s="250" t="s">
        <v>104</v>
      </c>
      <c r="E50" s="379"/>
      <c r="F50" s="562"/>
      <c r="G50" s="562"/>
      <c r="H50" s="562"/>
      <c r="J50" s="18">
        <v>4</v>
      </c>
      <c r="K50" s="18" t="s">
        <v>104</v>
      </c>
    </row>
    <row r="51" spans="1:12" ht="21" customHeight="1">
      <c r="A51" s="673"/>
      <c r="B51" s="252" t="s">
        <v>563</v>
      </c>
      <c r="C51" s="250"/>
      <c r="D51" s="269"/>
      <c r="F51" s="562"/>
      <c r="G51" s="562"/>
      <c r="H51" s="562"/>
      <c r="J51" s="375">
        <v>5</v>
      </c>
      <c r="K51" s="375">
        <v>2019</v>
      </c>
      <c r="L51" s="375"/>
    </row>
    <row r="52" spans="1:12" ht="21" customHeight="1">
      <c r="A52" s="673"/>
      <c r="B52" s="252" t="s">
        <v>36</v>
      </c>
      <c r="C52" s="250" t="s">
        <v>104</v>
      </c>
      <c r="D52" s="250" t="s">
        <v>104</v>
      </c>
      <c r="J52" s="375">
        <v>6</v>
      </c>
      <c r="K52" s="375">
        <v>2020</v>
      </c>
      <c r="L52" s="375"/>
    </row>
    <row r="53" spans="1:12" ht="21" customHeight="1">
      <c r="A53" s="673"/>
      <c r="B53" s="252" t="s">
        <v>564</v>
      </c>
      <c r="C53" s="250"/>
      <c r="D53" s="250"/>
      <c r="J53" s="375">
        <v>7</v>
      </c>
      <c r="K53" s="375">
        <v>2021</v>
      </c>
      <c r="L53" s="375"/>
    </row>
    <row r="54" spans="1:12" ht="21" customHeight="1">
      <c r="A54" s="673"/>
      <c r="B54" s="252" t="s">
        <v>2</v>
      </c>
      <c r="C54" s="250" t="s">
        <v>104</v>
      </c>
      <c r="D54" s="250" t="s">
        <v>104</v>
      </c>
      <c r="J54" s="375" t="s">
        <v>104</v>
      </c>
      <c r="K54" s="375" t="s">
        <v>591</v>
      </c>
      <c r="L54" s="375"/>
    </row>
    <row r="55" spans="1:12" ht="21" customHeight="1">
      <c r="A55" s="273"/>
      <c r="B55" s="252"/>
      <c r="C55" s="250"/>
      <c r="D55" s="267"/>
      <c r="J55" s="375" t="s">
        <v>49</v>
      </c>
      <c r="K55" s="375" t="s">
        <v>592</v>
      </c>
      <c r="L55" s="375"/>
    </row>
    <row r="56" spans="1:12" ht="21" customHeight="1">
      <c r="A56" s="668" t="s">
        <v>5</v>
      </c>
      <c r="B56" s="252" t="s">
        <v>59</v>
      </c>
      <c r="C56" s="250"/>
      <c r="D56" s="250" t="s">
        <v>104</v>
      </c>
      <c r="E56" s="380"/>
      <c r="F56" s="367"/>
      <c r="G56" s="368"/>
      <c r="H56" s="382"/>
      <c r="I56" s="368"/>
      <c r="J56" s="376" t="s">
        <v>655</v>
      </c>
      <c r="K56" s="378" t="s">
        <v>430</v>
      </c>
      <c r="L56" s="378"/>
    </row>
    <row r="57" spans="1:12" ht="21" customHeight="1">
      <c r="A57" s="668"/>
      <c r="B57" s="252" t="s">
        <v>544</v>
      </c>
      <c r="C57" s="269" t="s">
        <v>104</v>
      </c>
      <c r="D57" s="269" t="s">
        <v>104</v>
      </c>
      <c r="E57" s="380"/>
      <c r="F57" s="367"/>
      <c r="G57" s="368"/>
      <c r="H57" s="382"/>
      <c r="I57" s="368"/>
      <c r="J57" s="376" t="s">
        <v>656</v>
      </c>
      <c r="K57" s="378" t="s">
        <v>657</v>
      </c>
      <c r="L57" s="378"/>
    </row>
    <row r="58" spans="1:12" ht="21" customHeight="1">
      <c r="A58" s="668"/>
      <c r="B58" s="252" t="s">
        <v>548</v>
      </c>
      <c r="C58" s="250" t="s">
        <v>104</v>
      </c>
      <c r="D58" s="250" t="s">
        <v>104</v>
      </c>
      <c r="E58" s="381"/>
      <c r="F58" s="367"/>
      <c r="G58" s="367"/>
      <c r="H58" s="368"/>
      <c r="I58" s="367"/>
      <c r="J58" s="377" t="s">
        <v>104</v>
      </c>
      <c r="K58" s="662" t="s">
        <v>658</v>
      </c>
      <c r="L58" s="662"/>
    </row>
    <row r="59" spans="1:12" ht="21" customHeight="1">
      <c r="A59" s="668"/>
      <c r="B59" s="252" t="s">
        <v>549</v>
      </c>
      <c r="C59" s="250"/>
      <c r="D59" s="250" t="s">
        <v>104</v>
      </c>
      <c r="E59" s="379"/>
      <c r="J59" s="375" t="s">
        <v>565</v>
      </c>
      <c r="K59" s="375" t="s">
        <v>566</v>
      </c>
      <c r="L59" s="375"/>
    </row>
    <row r="60" spans="1:12" ht="21" customHeight="1">
      <c r="E60" s="379"/>
      <c r="J60" s="375" t="s">
        <v>547</v>
      </c>
      <c r="K60" s="375"/>
      <c r="L60" s="375"/>
    </row>
    <row r="61" spans="1:12" ht="21" customHeight="1">
      <c r="A61" s="659" t="s">
        <v>653</v>
      </c>
      <c r="B61" s="252" t="s">
        <v>660</v>
      </c>
      <c r="C61" s="250"/>
      <c r="D61" s="383" t="s">
        <v>307</v>
      </c>
      <c r="J61" s="375" t="s">
        <v>567</v>
      </c>
      <c r="K61" s="375" t="s">
        <v>104</v>
      </c>
      <c r="L61" s="375"/>
    </row>
    <row r="62" spans="1:12" ht="21" customHeight="1">
      <c r="A62" s="660"/>
      <c r="B62" s="252" t="s">
        <v>659</v>
      </c>
      <c r="C62" s="250"/>
      <c r="D62" s="383" t="s">
        <v>307</v>
      </c>
      <c r="J62" s="375" t="s">
        <v>568</v>
      </c>
      <c r="K62" s="375" t="s">
        <v>524</v>
      </c>
      <c r="L62" s="375"/>
    </row>
    <row r="63" spans="1:12" ht="21" customHeight="1">
      <c r="A63" s="660"/>
      <c r="B63" s="252" t="s">
        <v>654</v>
      </c>
      <c r="C63" s="466">
        <f>C61-C62</f>
        <v>0</v>
      </c>
      <c r="D63" s="383" t="s">
        <v>307</v>
      </c>
      <c r="J63" s="375" t="s">
        <v>104</v>
      </c>
      <c r="K63" s="375" t="s">
        <v>569</v>
      </c>
      <c r="L63" s="375"/>
    </row>
    <row r="64" spans="1:12" ht="21" customHeight="1">
      <c r="A64" s="661"/>
      <c r="B64" s="252" t="s">
        <v>661</v>
      </c>
      <c r="C64" s="384" t="e">
        <f>C63/C61</f>
        <v>#DIV/0!</v>
      </c>
      <c r="D64" s="267"/>
      <c r="J64" s="375" t="s">
        <v>23</v>
      </c>
      <c r="K64" s="375" t="s">
        <v>787</v>
      </c>
      <c r="L64" s="375"/>
    </row>
    <row r="65" spans="5:13" ht="21" customHeight="1">
      <c r="J65" s="18" t="s">
        <v>24</v>
      </c>
    </row>
    <row r="66" spans="5:13" ht="21" customHeight="1">
      <c r="J66" s="18" t="s">
        <v>25</v>
      </c>
    </row>
    <row r="67" spans="5:13" ht="21" customHeight="1">
      <c r="J67" s="18" t="s">
        <v>26</v>
      </c>
      <c r="K67" s="18" t="s">
        <v>104</v>
      </c>
    </row>
    <row r="68" spans="5:13" ht="21" customHeight="1">
      <c r="J68" s="18" t="s">
        <v>43</v>
      </c>
      <c r="K68" s="18" t="s">
        <v>39</v>
      </c>
    </row>
    <row r="69" spans="5:13" ht="21" customHeight="1">
      <c r="J69" s="18" t="s">
        <v>104</v>
      </c>
      <c r="K69" s="18" t="s">
        <v>40</v>
      </c>
    </row>
    <row r="70" spans="5:13" ht="21" customHeight="1">
      <c r="J70" s="18" t="s">
        <v>570</v>
      </c>
      <c r="K70" s="18" t="s">
        <v>104</v>
      </c>
    </row>
    <row r="71" spans="5:13" ht="21" customHeight="1">
      <c r="J71" s="18" t="s">
        <v>501</v>
      </c>
      <c r="K71" s="18" t="s">
        <v>339</v>
      </c>
    </row>
    <row r="72" spans="5:13" ht="21" customHeight="1">
      <c r="J72" s="18" t="s">
        <v>571</v>
      </c>
      <c r="K72" s="18" t="s">
        <v>45</v>
      </c>
      <c r="M72" s="10"/>
    </row>
    <row r="73" spans="5:13" s="10" customFormat="1" ht="21" customHeight="1">
      <c r="F73" s="277" t="s">
        <v>572</v>
      </c>
      <c r="H73" s="278"/>
      <c r="I73" s="3"/>
      <c r="J73" s="18" t="s">
        <v>27</v>
      </c>
      <c r="K73" s="18" t="s">
        <v>14</v>
      </c>
      <c r="L73" s="3"/>
      <c r="M73" s="3"/>
    </row>
    <row r="74" spans="5:13" ht="21" customHeight="1">
      <c r="E74" s="3"/>
      <c r="J74" s="19" t="s">
        <v>573</v>
      </c>
    </row>
    <row r="75" spans="5:13" ht="21" customHeight="1">
      <c r="E75" s="3"/>
      <c r="J75" s="18" t="s">
        <v>104</v>
      </c>
      <c r="K75" s="18" t="s">
        <v>104</v>
      </c>
    </row>
    <row r="76" spans="5:13" ht="21" customHeight="1">
      <c r="J76" s="18" t="s">
        <v>503</v>
      </c>
      <c r="K76" s="18" t="s">
        <v>46</v>
      </c>
    </row>
    <row r="77" spans="5:13" ht="21" customHeight="1">
      <c r="J77" s="18" t="s">
        <v>574</v>
      </c>
      <c r="K77" s="18" t="s">
        <v>14</v>
      </c>
    </row>
    <row r="78" spans="5:13" ht="21" customHeight="1">
      <c r="J78" s="18" t="s">
        <v>575</v>
      </c>
    </row>
    <row r="79" spans="5:13" ht="21" customHeight="1">
      <c r="J79" s="18" t="s">
        <v>104</v>
      </c>
      <c r="K79" s="18" t="s">
        <v>104</v>
      </c>
    </row>
    <row r="80" spans="5:13" ht="21" customHeight="1">
      <c r="J80" s="18" t="s">
        <v>29</v>
      </c>
      <c r="K80" s="18" t="s">
        <v>782</v>
      </c>
    </row>
    <row r="81" spans="10:11" ht="21" customHeight="1">
      <c r="J81" s="18" t="s">
        <v>28</v>
      </c>
      <c r="K81" s="18" t="s">
        <v>783</v>
      </c>
    </row>
    <row r="82" spans="10:11" ht="21" customHeight="1">
      <c r="J82" s="18" t="s">
        <v>104</v>
      </c>
      <c r="K82" s="18" t="s">
        <v>51</v>
      </c>
    </row>
    <row r="83" spans="10:11" ht="21" customHeight="1">
      <c r="J83" s="18" t="s">
        <v>30</v>
      </c>
      <c r="K83" s="18" t="s">
        <v>320</v>
      </c>
    </row>
    <row r="84" spans="10:11" ht="21" customHeight="1">
      <c r="J84" s="18" t="s">
        <v>31</v>
      </c>
      <c r="K84" s="18" t="s">
        <v>784</v>
      </c>
    </row>
    <row r="85" spans="10:11" ht="21" customHeight="1">
      <c r="J85" s="18" t="s">
        <v>32</v>
      </c>
      <c r="K85" s="18" t="s">
        <v>75</v>
      </c>
    </row>
    <row r="86" spans="10:11" ht="21" customHeight="1">
      <c r="J86" s="18" t="s">
        <v>104</v>
      </c>
      <c r="K86" s="18" t="s">
        <v>65</v>
      </c>
    </row>
    <row r="87" spans="10:11" ht="21" customHeight="1">
      <c r="J87" s="18" t="s">
        <v>576</v>
      </c>
      <c r="K87" s="18" t="s">
        <v>104</v>
      </c>
    </row>
    <row r="88" spans="10:11" ht="21" customHeight="1">
      <c r="J88" s="18" t="s">
        <v>521</v>
      </c>
      <c r="K88" s="18" t="s">
        <v>72</v>
      </c>
    </row>
    <row r="89" spans="10:11" ht="21" customHeight="1">
      <c r="J89" s="18" t="s">
        <v>577</v>
      </c>
      <c r="K89" s="18" t="s">
        <v>73</v>
      </c>
    </row>
    <row r="90" spans="10:11" ht="21" customHeight="1">
      <c r="J90" s="18" t="s">
        <v>578</v>
      </c>
      <c r="K90" s="18" t="s">
        <v>74</v>
      </c>
    </row>
    <row r="91" spans="10:11" ht="21" customHeight="1">
      <c r="J91" s="18" t="s">
        <v>104</v>
      </c>
      <c r="K91" s="18" t="s">
        <v>104</v>
      </c>
    </row>
    <row r="92" spans="10:11" ht="21" customHeight="1">
      <c r="J92" s="18" t="s">
        <v>34</v>
      </c>
      <c r="K92" s="18" t="s">
        <v>77</v>
      </c>
    </row>
    <row r="93" spans="10:11" ht="21" customHeight="1">
      <c r="J93" s="18" t="s">
        <v>35</v>
      </c>
      <c r="K93" s="18" t="s">
        <v>78</v>
      </c>
    </row>
    <row r="94" spans="10:11" ht="21" customHeight="1">
      <c r="J94" s="18" t="s">
        <v>104</v>
      </c>
      <c r="K94" s="18" t="s">
        <v>76</v>
      </c>
    </row>
    <row r="95" spans="10:11" ht="21" customHeight="1">
      <c r="J95" s="18" t="s">
        <v>786</v>
      </c>
      <c r="K95" s="18" t="s">
        <v>79</v>
      </c>
    </row>
    <row r="96" spans="10:11" ht="21" customHeight="1">
      <c r="J96" s="18" t="s">
        <v>542</v>
      </c>
      <c r="K96" s="18" t="s">
        <v>80</v>
      </c>
    </row>
    <row r="97" spans="10:11" ht="21" customHeight="1">
      <c r="J97" s="18" t="s">
        <v>579</v>
      </c>
      <c r="K97" s="18" t="s">
        <v>789</v>
      </c>
    </row>
    <row r="98" spans="10:11" ht="21" customHeight="1">
      <c r="J98" s="18" t="s">
        <v>580</v>
      </c>
      <c r="K98" s="18" t="s">
        <v>779</v>
      </c>
    </row>
    <row r="99" spans="10:11" ht="21" customHeight="1">
      <c r="J99" s="18" t="s">
        <v>581</v>
      </c>
      <c r="K99" s="18" t="s">
        <v>104</v>
      </c>
    </row>
    <row r="100" spans="10:11" ht="21" customHeight="1">
      <c r="J100" s="18" t="s">
        <v>104</v>
      </c>
      <c r="K100" s="18" t="s">
        <v>82</v>
      </c>
    </row>
    <row r="101" spans="10:11" ht="21" customHeight="1">
      <c r="J101" s="18" t="s">
        <v>294</v>
      </c>
      <c r="K101" s="18" t="s">
        <v>780</v>
      </c>
    </row>
    <row r="102" spans="10:11" ht="21" customHeight="1">
      <c r="J102" s="18" t="s">
        <v>295</v>
      </c>
      <c r="K102" s="18" t="s">
        <v>87</v>
      </c>
    </row>
    <row r="103" spans="10:11" ht="21" customHeight="1">
      <c r="J103" s="18" t="s">
        <v>296</v>
      </c>
      <c r="K103" s="18" t="s">
        <v>104</v>
      </c>
    </row>
    <row r="104" spans="10:11" ht="21" customHeight="1">
      <c r="J104" s="18" t="s">
        <v>297</v>
      </c>
      <c r="K104" s="18" t="s">
        <v>84</v>
      </c>
    </row>
    <row r="105" spans="10:11" ht="21" customHeight="1">
      <c r="J105" s="18" t="s">
        <v>104</v>
      </c>
      <c r="K105" s="18" t="s">
        <v>85</v>
      </c>
    </row>
    <row r="106" spans="10:11" ht="21" customHeight="1">
      <c r="J106" s="18" t="s">
        <v>582</v>
      </c>
      <c r="K106" s="18" t="s">
        <v>583</v>
      </c>
    </row>
    <row r="107" spans="10:11" ht="21" customHeight="1">
      <c r="J107" s="18" t="s">
        <v>584</v>
      </c>
      <c r="K107" s="18" t="s">
        <v>86</v>
      </c>
    </row>
    <row r="108" spans="10:11" ht="21" customHeight="1">
      <c r="J108" s="18" t="s">
        <v>48</v>
      </c>
      <c r="K108" s="18" t="s">
        <v>781</v>
      </c>
    </row>
    <row r="109" spans="10:11" ht="21" customHeight="1">
      <c r="J109" s="18" t="s">
        <v>104</v>
      </c>
      <c r="K109" s="18" t="s">
        <v>104</v>
      </c>
    </row>
    <row r="110" spans="10:11" ht="21" customHeight="1">
      <c r="J110" s="18" t="s">
        <v>785</v>
      </c>
      <c r="K110" s="18" t="s">
        <v>105</v>
      </c>
    </row>
    <row r="111" spans="10:11" ht="21" customHeight="1">
      <c r="J111" s="18" t="s">
        <v>779</v>
      </c>
      <c r="K111" s="18" t="s">
        <v>106</v>
      </c>
    </row>
    <row r="112" spans="10:11" ht="21" customHeight="1">
      <c r="J112" s="18" t="s">
        <v>104</v>
      </c>
      <c r="K112" s="18" t="s">
        <v>104</v>
      </c>
    </row>
    <row r="113" spans="10:10" ht="21" customHeight="1">
      <c r="J113" s="18" t="s">
        <v>511</v>
      </c>
    </row>
    <row r="114" spans="10:10" ht="21" customHeight="1">
      <c r="J114" s="18" t="s">
        <v>585</v>
      </c>
    </row>
    <row r="115" spans="10:10" ht="21" customHeight="1">
      <c r="J115" s="18" t="s">
        <v>104</v>
      </c>
    </row>
    <row r="116" spans="10:10" ht="21" customHeight="1">
      <c r="J116" s="18" t="s">
        <v>532</v>
      </c>
    </row>
    <row r="117" spans="10:10" ht="21" customHeight="1">
      <c r="J117" s="18" t="s">
        <v>586</v>
      </c>
    </row>
    <row r="118" spans="10:10" ht="21" customHeight="1">
      <c r="J118" s="18" t="s">
        <v>587</v>
      </c>
    </row>
    <row r="119" spans="10:10" ht="21" customHeight="1">
      <c r="J119" s="18" t="s">
        <v>588</v>
      </c>
    </row>
    <row r="120" spans="10:10" ht="21" customHeight="1">
      <c r="J120" s="18" t="s">
        <v>589</v>
      </c>
    </row>
    <row r="121" spans="10:10" ht="21" customHeight="1">
      <c r="J121" s="18" t="s">
        <v>590</v>
      </c>
    </row>
  </sheetData>
  <mergeCells count="15">
    <mergeCell ref="A61:A64"/>
    <mergeCell ref="K58:L58"/>
    <mergeCell ref="A1:C1"/>
    <mergeCell ref="A5:A12"/>
    <mergeCell ref="A14:A15"/>
    <mergeCell ref="A17:A24"/>
    <mergeCell ref="E4:E26"/>
    <mergeCell ref="A26:A27"/>
    <mergeCell ref="A56:A59"/>
    <mergeCell ref="A35:A36"/>
    <mergeCell ref="E28:E31"/>
    <mergeCell ref="A29:A33"/>
    <mergeCell ref="A38:A42"/>
    <mergeCell ref="A50:A54"/>
    <mergeCell ref="A44:A48"/>
  </mergeCells>
  <phoneticPr fontId="2" type="noConversion"/>
  <dataValidations count="40">
    <dataValidation type="list" allowBlank="1" showInputMessage="1" showErrorMessage="1" sqref="D58">
      <formula1>$K$30:$K$33</formula1>
    </dataValidation>
    <dataValidation type="list" allowBlank="1" showInputMessage="1" showErrorMessage="1" sqref="H28">
      <formula1>$J$115:$J$121</formula1>
    </dataValidation>
    <dataValidation type="list" allowBlank="1" showInputMessage="1" showErrorMessage="1" sqref="H17 H31">
      <formula1>$J$112:$J$114</formula1>
    </dataValidation>
    <dataValidation type="list" allowBlank="1" showInputMessage="1" showErrorMessage="1" sqref="C52:D52">
      <formula1>$J$105:$J$108</formula1>
    </dataValidation>
    <dataValidation type="list" showInputMessage="1" showErrorMessage="1" sqref="D56">
      <formula1>$J$94:$J$99</formula1>
    </dataValidation>
    <dataValidation type="list" showInputMessage="1" showErrorMessage="1" sqref="C50:D50">
      <formula1>$J$100:$J$104</formula1>
    </dataValidation>
    <dataValidation type="list" showInputMessage="1" showErrorMessage="1" sqref="G21">
      <formula1>$J$86:$J$90</formula1>
    </dataValidation>
    <dataValidation type="list" showInputMessage="1" showErrorMessage="1" sqref="G30">
      <formula1>$J$91:$J$93</formula1>
    </dataValidation>
    <dataValidation type="list" showInputMessage="1" showErrorMessage="1" sqref="H8">
      <formula1>$J$75:$J$78</formula1>
    </dataValidation>
    <dataValidation type="list" showInputMessage="1" showErrorMessage="1" sqref="H10">
      <formula1>$J$79:$J$81</formula1>
    </dataValidation>
    <dataValidation type="list" showInputMessage="1" showErrorMessage="1" sqref="H20">
      <formula1>$J$82:$J$85</formula1>
    </dataValidation>
    <dataValidation type="list" allowBlank="1" showInputMessage="1" showErrorMessage="1" sqref="H4 H6">
      <formula1>$J$63:$J$68</formula1>
    </dataValidation>
    <dataValidation type="list" showInputMessage="1" showErrorMessage="1" sqref="H7">
      <formula1>$J$69:$J$74</formula1>
    </dataValidation>
    <dataValidation type="list" allowBlank="1" showInputMessage="1" showErrorMessage="1" sqref="C37 D35 D41 D47">
      <formula1>$J$58:$J$62</formula1>
    </dataValidation>
    <dataValidation type="list" allowBlank="1" showInputMessage="1" showErrorMessage="1" sqref="C46 C40 D32 D30">
      <formula1>$J$54:$J$57</formula1>
    </dataValidation>
    <dataValidation type="list" showInputMessage="1" showErrorMessage="1" sqref="C29">
      <formula1>$J$40:$J$44</formula1>
    </dataValidation>
    <dataValidation type="list" allowBlank="1" showInputMessage="1" showErrorMessage="1" sqref="C45 C39 D26">
      <formula1>$J$30:$J$38</formula1>
    </dataValidation>
    <dataValidation type="list" showInputMessage="1" showErrorMessage="1" sqref="C35 C41 C47">
      <formula1>$J$20:$J$23</formula1>
    </dataValidation>
    <dataValidation type="list" showInputMessage="1" showErrorMessage="1" sqref="C36 G31 G25 C54:D54 C42 G18 H9 H16 C48 G28:G29 C38 C44">
      <formula1>$J$17:$J$19</formula1>
    </dataValidation>
    <dataValidation type="list" allowBlank="1" showInputMessage="1" showErrorMessage="1" sqref="D29 C27 D57">
      <formula1>$J$17:$J$19</formula1>
    </dataValidation>
    <dataValidation type="list" allowBlank="1" showInputMessage="1" showErrorMessage="1" sqref="H23">
      <formula1>$K$61:$K$64</formula1>
    </dataValidation>
    <dataValidation type="list" allowBlank="1" showInputMessage="1" showErrorMessage="1" sqref="F2 D2">
      <formula1>$K$112:$K$117</formula1>
    </dataValidation>
    <dataValidation type="list" allowBlank="1" showInputMessage="1" showErrorMessage="1" sqref="H30">
      <formula1>$K$103:$K$108</formula1>
    </dataValidation>
    <dataValidation type="list" showInputMessage="1" showErrorMessage="1" sqref="H19">
      <formula1>$K$46:$K$49</formula1>
    </dataValidation>
    <dataValidation type="list" showInputMessage="1" showErrorMessage="1" sqref="H18">
      <formula1>$K$30:$K$33</formula1>
    </dataValidation>
    <dataValidation type="list" allowBlank="1" showInputMessage="1" showErrorMessage="1" sqref="D19">
      <formula1>$K$5:$K$12</formula1>
    </dataValidation>
    <dataValidation type="list" allowBlank="1" showInputMessage="1" showErrorMessage="1" sqref="H22">
      <formula1>$K$67:$K$69</formula1>
    </dataValidation>
    <dataValidation type="list" allowBlank="1" showInputMessage="1" showErrorMessage="1" sqref="H25">
      <formula1>$K$79:$K$86</formula1>
    </dataValidation>
    <dataValidation type="list" allowBlank="1" showInputMessage="1" showErrorMessage="1" sqref="D18">
      <formula1>$K$87:$K$90</formula1>
    </dataValidation>
    <dataValidation type="list" showInputMessage="1" showErrorMessage="1" sqref="C57">
      <formula1>$K$91:$K$98</formula1>
    </dataValidation>
    <dataValidation type="list" allowBlank="1" showInputMessage="1" showErrorMessage="1" sqref="H29">
      <formula1>$K$99:$K$102</formula1>
    </dataValidation>
    <dataValidation type="list" allowBlank="1" showInputMessage="1" showErrorMessage="1" sqref="H11">
      <formula1>$K$109:$K$111</formula1>
    </dataValidation>
    <dataValidation type="list" showInputMessage="1" showErrorMessage="1" sqref="D23">
      <formula1>$J$5:$J$11</formula1>
    </dataValidation>
    <dataValidation type="list" allowBlank="1" showInputMessage="1" showErrorMessage="1" sqref="D20">
      <formula1>$J$12:$J$16</formula1>
    </dataValidation>
    <dataValidation type="list" showInputMessage="1" showErrorMessage="1" sqref="D17">
      <formula1>$J$1:$J$4</formula1>
    </dataValidation>
    <dataValidation type="list" showInputMessage="1" showErrorMessage="1" sqref="C22">
      <formula1>$K$41:$K$45</formula1>
    </dataValidation>
    <dataValidation type="list" allowBlank="1" showInputMessage="1" showErrorMessage="1" sqref="C58">
      <formula1>$K$22:$K$25</formula1>
    </dataValidation>
    <dataValidation type="list" allowBlank="1" showInputMessage="1" showErrorMessage="1" sqref="H32">
      <formula1>$K$31:$K$33</formula1>
    </dataValidation>
    <dataValidation type="list" allowBlank="1" showInputMessage="1" showErrorMessage="1" sqref="D59">
      <formula1>$K$34:$K$36</formula1>
    </dataValidation>
    <dataValidation type="list" allowBlank="1" showInputMessage="1" showErrorMessage="1" sqref="C24:D24">
      <formula1>$K$37:$K$40</formula1>
    </dataValidation>
  </dataValidations>
  <printOptions horizontalCentered="1"/>
  <pageMargins left="0.25" right="0.25" top="0.75" bottom="0.75" header="0.3" footer="0.3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topLeftCell="E1" zoomScale="115" zoomScaleNormal="115" zoomScaleSheetLayoutView="70" workbookViewId="0">
      <selection activeCell="C4" sqref="C4"/>
    </sheetView>
  </sheetViews>
  <sheetFormatPr baseColWidth="10" defaultColWidth="11.44140625" defaultRowHeight="17.25" customHeight="1"/>
  <cols>
    <col min="1" max="1" width="4" style="68" customWidth="1"/>
    <col min="2" max="2" width="44.44140625" style="69" customWidth="1"/>
    <col min="3" max="3" width="25" style="390" customWidth="1"/>
    <col min="4" max="4" width="22.5546875" style="66" customWidth="1"/>
    <col min="5" max="5" width="3.88671875" style="66" customWidth="1"/>
    <col min="6" max="6" width="22.88671875" style="390" customWidth="1"/>
    <col min="7" max="7" width="25" style="66" customWidth="1"/>
    <col min="8" max="8" width="13.6640625" style="421" customWidth="1"/>
    <col min="9" max="9" width="5.109375" style="73" customWidth="1"/>
    <col min="10" max="10" width="4.88671875" style="66" customWidth="1"/>
    <col min="11" max="11" width="21.5546875" style="400" customWidth="1"/>
    <col min="12" max="12" width="4" style="400" customWidth="1"/>
    <col min="13" max="13" width="11.44140625" style="400"/>
    <col min="14" max="14" width="13.109375" style="66" bestFit="1" customWidth="1"/>
    <col min="15" max="15" width="19.33203125" style="66" bestFit="1" customWidth="1"/>
    <col min="16" max="16" width="30.33203125" style="66" bestFit="1" customWidth="1"/>
    <col min="17" max="16384" width="11.44140625" style="66"/>
  </cols>
  <sheetData>
    <row r="1" spans="1:13" ht="43.5" customHeight="1">
      <c r="A1" s="685" t="s">
        <v>698</v>
      </c>
      <c r="B1" s="685"/>
      <c r="C1" s="685"/>
      <c r="D1" s="685"/>
      <c r="E1" s="685"/>
      <c r="F1" s="685"/>
      <c r="G1" s="422" t="s">
        <v>722</v>
      </c>
      <c r="I1" s="65"/>
    </row>
    <row r="2" spans="1:13" ht="15" customHeight="1">
      <c r="A2" s="416"/>
      <c r="B2" s="416"/>
      <c r="C2" s="417"/>
      <c r="D2" s="416"/>
      <c r="E2" s="418"/>
      <c r="F2" s="419"/>
      <c r="G2" s="420"/>
      <c r="H2" s="77"/>
      <c r="I2" s="65"/>
    </row>
    <row r="3" spans="1:13" ht="17.25" customHeight="1">
      <c r="A3" s="82"/>
      <c r="B3" s="69" t="s">
        <v>662</v>
      </c>
      <c r="C3" s="423" t="s">
        <v>446</v>
      </c>
      <c r="D3" s="390"/>
      <c r="F3" s="423" t="s">
        <v>447</v>
      </c>
      <c r="G3" s="390"/>
      <c r="H3" s="66"/>
      <c r="I3" s="83"/>
      <c r="K3" s="400" t="s">
        <v>104</v>
      </c>
      <c r="M3" s="400" t="s">
        <v>104</v>
      </c>
    </row>
    <row r="4" spans="1:13" ht="17.25" customHeight="1">
      <c r="B4" s="411">
        <f>COORDONNEES!G7</f>
        <v>0</v>
      </c>
      <c r="C4" s="424" t="str">
        <f>COORDONNEES!C12</f>
        <v>-</v>
      </c>
      <c r="F4" s="393" t="str">
        <f>COORDONNEES!G12</f>
        <v>-</v>
      </c>
      <c r="H4" s="66"/>
      <c r="I4" s="66"/>
      <c r="K4" s="400" t="s">
        <v>411</v>
      </c>
      <c r="M4" s="400" t="s">
        <v>440</v>
      </c>
    </row>
    <row r="5" spans="1:13" ht="17.25" customHeight="1">
      <c r="A5" s="429" t="s">
        <v>262</v>
      </c>
      <c r="B5" s="407"/>
      <c r="C5" s="391" t="s">
        <v>409</v>
      </c>
      <c r="D5" s="70"/>
      <c r="F5" s="391" t="s">
        <v>410</v>
      </c>
      <c r="G5" s="70"/>
      <c r="H5" s="66"/>
      <c r="I5" s="680" t="s">
        <v>261</v>
      </c>
      <c r="K5" s="400" t="s">
        <v>412</v>
      </c>
      <c r="M5" s="400" t="s">
        <v>14</v>
      </c>
    </row>
    <row r="6" spans="1:13" ht="17.25" customHeight="1">
      <c r="A6" s="690"/>
      <c r="B6" s="425" t="s">
        <v>438</v>
      </c>
      <c r="C6" s="409">
        <f>COORDONNEES!C4</f>
        <v>0</v>
      </c>
      <c r="D6" s="397"/>
      <c r="F6" s="399">
        <f>COORDONNEES!F4</f>
        <v>0</v>
      </c>
      <c r="G6" s="397"/>
      <c r="H6" s="66"/>
      <c r="I6" s="681"/>
      <c r="K6" s="400" t="s">
        <v>445</v>
      </c>
      <c r="M6" s="400" t="s">
        <v>439</v>
      </c>
    </row>
    <row r="7" spans="1:13" ht="17.25" customHeight="1">
      <c r="A7" s="690"/>
      <c r="B7" s="425" t="s">
        <v>260</v>
      </c>
      <c r="C7" s="633">
        <f>COORDONNEES!D20</f>
        <v>0</v>
      </c>
      <c r="D7" s="401"/>
      <c r="F7" s="632">
        <f>COORDONNEES!G20</f>
        <v>0</v>
      </c>
      <c r="G7" s="401"/>
      <c r="H7" s="66"/>
      <c r="K7" s="400" t="s">
        <v>413</v>
      </c>
    </row>
    <row r="8" spans="1:13" ht="17.25" customHeight="1">
      <c r="A8" s="690"/>
      <c r="B8" s="425" t="s">
        <v>89</v>
      </c>
      <c r="C8" s="682">
        <f>COORDONNEES!C6</f>
        <v>0</v>
      </c>
      <c r="D8" s="683"/>
      <c r="F8" s="394"/>
      <c r="G8" s="74"/>
      <c r="H8" s="66"/>
      <c r="M8" s="400" t="s">
        <v>104</v>
      </c>
    </row>
    <row r="9" spans="1:13" ht="17.25" customHeight="1">
      <c r="A9" s="690"/>
      <c r="B9" s="425" t="s">
        <v>259</v>
      </c>
      <c r="C9" s="684">
        <f>COORDONNEES!C7</f>
        <v>0</v>
      </c>
      <c r="D9" s="683"/>
      <c r="F9" s="394"/>
      <c r="K9" s="400" t="s">
        <v>104</v>
      </c>
      <c r="M9" s="400" t="s">
        <v>441</v>
      </c>
    </row>
    <row r="10" spans="1:13" ht="17.25" customHeight="1">
      <c r="A10" s="690"/>
      <c r="B10" s="425" t="s">
        <v>60</v>
      </c>
      <c r="C10" s="634">
        <f>COORDONNEES!D9</f>
        <v>0</v>
      </c>
      <c r="D10" s="396"/>
      <c r="F10" s="635">
        <f>COORDONNEES!G9</f>
        <v>0</v>
      </c>
      <c r="K10" s="400" t="s">
        <v>493</v>
      </c>
      <c r="M10" s="400" t="s">
        <v>442</v>
      </c>
    </row>
    <row r="11" spans="1:13" ht="15.6">
      <c r="A11" s="690"/>
      <c r="B11" s="426"/>
      <c r="C11" s="391"/>
      <c r="D11" s="389"/>
      <c r="F11" s="392"/>
      <c r="H11" s="66"/>
      <c r="K11" s="400" t="s">
        <v>414</v>
      </c>
      <c r="M11" s="400" t="s">
        <v>443</v>
      </c>
    </row>
    <row r="12" spans="1:13" ht="17.25" customHeight="1">
      <c r="A12" s="690"/>
      <c r="B12" s="425" t="s">
        <v>649</v>
      </c>
      <c r="C12" s="410" t="str">
        <f>COORDONNEES!C21</f>
        <v>-</v>
      </c>
      <c r="D12" s="76"/>
      <c r="F12" s="392"/>
      <c r="H12" s="66"/>
      <c r="K12" s="400" t="s">
        <v>415</v>
      </c>
    </row>
    <row r="13" spans="1:13" ht="17.25" customHeight="1">
      <c r="A13" s="418"/>
      <c r="B13" s="408"/>
      <c r="C13" s="392"/>
      <c r="H13" s="66"/>
      <c r="K13" s="400" t="s">
        <v>416</v>
      </c>
      <c r="M13" s="400" t="s">
        <v>104</v>
      </c>
    </row>
    <row r="14" spans="1:13" ht="17.25" customHeight="1">
      <c r="A14" s="429" t="s">
        <v>258</v>
      </c>
      <c r="B14" s="407"/>
      <c r="C14" s="394"/>
      <c r="D14" s="70"/>
      <c r="F14" s="394"/>
      <c r="G14" s="70"/>
      <c r="H14" s="66"/>
      <c r="K14" s="400" t="s">
        <v>417</v>
      </c>
      <c r="M14" s="400" t="s">
        <v>436</v>
      </c>
    </row>
    <row r="15" spans="1:13" ht="17.25" customHeight="1">
      <c r="A15" s="675"/>
      <c r="B15" s="425" t="s">
        <v>257</v>
      </c>
      <c r="C15" s="398" t="s">
        <v>104</v>
      </c>
      <c r="D15" s="247"/>
      <c r="F15" s="398" t="s">
        <v>104</v>
      </c>
      <c r="G15" s="247"/>
      <c r="H15" s="66"/>
      <c r="K15" s="400" t="s">
        <v>418</v>
      </c>
      <c r="M15" s="400" t="s">
        <v>494</v>
      </c>
    </row>
    <row r="16" spans="1:13" ht="17.25" customHeight="1">
      <c r="A16" s="675"/>
      <c r="B16" s="425" t="s">
        <v>256</v>
      </c>
      <c r="C16" s="398" t="s">
        <v>104</v>
      </c>
      <c r="D16" s="247"/>
      <c r="F16" s="398" t="s">
        <v>104</v>
      </c>
      <c r="G16" s="247"/>
      <c r="H16" s="66"/>
      <c r="K16" s="400" t="s">
        <v>419</v>
      </c>
      <c r="M16" s="400" t="s">
        <v>495</v>
      </c>
    </row>
    <row r="17" spans="1:17" ht="17.25" customHeight="1">
      <c r="A17" s="675"/>
      <c r="B17" s="74"/>
      <c r="C17" s="398" t="s">
        <v>104</v>
      </c>
      <c r="D17" s="247"/>
      <c r="F17" s="398" t="s">
        <v>104</v>
      </c>
      <c r="G17" s="247"/>
      <c r="H17" s="66"/>
      <c r="K17" s="400" t="s">
        <v>420</v>
      </c>
      <c r="M17" s="400" t="s">
        <v>693</v>
      </c>
    </row>
    <row r="18" spans="1:17" ht="17.25" customHeight="1">
      <c r="A18" s="675"/>
      <c r="B18" s="66"/>
      <c r="C18" s="398" t="s">
        <v>104</v>
      </c>
      <c r="D18" s="247"/>
      <c r="F18" s="398" t="s">
        <v>104</v>
      </c>
      <c r="G18" s="247"/>
      <c r="H18" s="66"/>
      <c r="K18" s="400" t="s">
        <v>481</v>
      </c>
      <c r="M18" s="400" t="s">
        <v>104</v>
      </c>
    </row>
    <row r="19" spans="1:17" ht="17.25" customHeight="1">
      <c r="A19" s="675"/>
      <c r="B19" s="430"/>
      <c r="C19" s="391"/>
      <c r="D19" s="72"/>
      <c r="F19" s="391"/>
      <c r="G19" s="72"/>
      <c r="H19" s="66"/>
      <c r="K19" s="400" t="s">
        <v>482</v>
      </c>
      <c r="M19" s="400" t="s">
        <v>485</v>
      </c>
    </row>
    <row r="20" spans="1:17" ht="17.25" customHeight="1">
      <c r="A20" s="675"/>
      <c r="B20" s="425" t="s">
        <v>444</v>
      </c>
      <c r="C20" s="398" t="s">
        <v>104</v>
      </c>
      <c r="D20" s="247"/>
      <c r="F20" s="398" t="s">
        <v>104</v>
      </c>
      <c r="G20" s="247"/>
      <c r="H20" s="66"/>
      <c r="K20" s="400" t="s">
        <v>483</v>
      </c>
      <c r="M20" s="400" t="s">
        <v>486</v>
      </c>
    </row>
    <row r="21" spans="1:17" ht="17.25" customHeight="1">
      <c r="A21" s="675"/>
      <c r="B21" s="74"/>
      <c r="C21" s="398" t="s">
        <v>104</v>
      </c>
      <c r="D21" s="247"/>
      <c r="F21" s="398" t="s">
        <v>104</v>
      </c>
      <c r="G21" s="247"/>
      <c r="H21" s="66"/>
      <c r="K21" s="400" t="s">
        <v>484</v>
      </c>
      <c r="M21" s="400" t="s">
        <v>487</v>
      </c>
    </row>
    <row r="22" spans="1:17" ht="17.25" customHeight="1">
      <c r="A22" s="675"/>
      <c r="B22" s="66"/>
      <c r="C22" s="398" t="s">
        <v>104</v>
      </c>
      <c r="D22" s="247"/>
      <c r="F22" s="398" t="s">
        <v>104</v>
      </c>
      <c r="G22" s="247"/>
      <c r="H22" s="66"/>
      <c r="K22" s="400" t="s">
        <v>104</v>
      </c>
      <c r="M22" s="400" t="s">
        <v>488</v>
      </c>
    </row>
    <row r="23" spans="1:17" ht="17.25" customHeight="1">
      <c r="A23" s="675"/>
      <c r="B23" s="70"/>
      <c r="C23" s="72"/>
      <c r="D23" s="72"/>
      <c r="F23" s="247"/>
      <c r="G23" s="72"/>
      <c r="H23" s="66"/>
      <c r="K23" s="400" t="s">
        <v>664</v>
      </c>
      <c r="M23" s="400" t="s">
        <v>490</v>
      </c>
    </row>
    <row r="24" spans="1:17" ht="17.25" customHeight="1">
      <c r="A24" s="675"/>
      <c r="B24" s="425" t="s">
        <v>255</v>
      </c>
      <c r="C24" s="398" t="s">
        <v>104</v>
      </c>
      <c r="D24" s="247"/>
      <c r="F24" s="398" t="s">
        <v>104</v>
      </c>
      <c r="G24" s="247"/>
      <c r="H24" s="66"/>
      <c r="K24" s="400" t="s">
        <v>665</v>
      </c>
      <c r="M24" s="400" t="s">
        <v>489</v>
      </c>
    </row>
    <row r="25" spans="1:17" ht="17.25" customHeight="1">
      <c r="A25" s="675"/>
      <c r="B25" s="74"/>
      <c r="C25" s="398" t="s">
        <v>104</v>
      </c>
      <c r="D25" s="247"/>
      <c r="F25" s="398" t="s">
        <v>104</v>
      </c>
      <c r="G25" s="247"/>
      <c r="H25" s="66"/>
      <c r="K25" s="400" t="s">
        <v>104</v>
      </c>
      <c r="M25" s="400" t="s">
        <v>104</v>
      </c>
    </row>
    <row r="26" spans="1:17" ht="17.25" customHeight="1">
      <c r="A26" s="675"/>
      <c r="B26" s="66"/>
      <c r="C26" s="398" t="s">
        <v>104</v>
      </c>
      <c r="D26" s="247"/>
      <c r="F26" s="398" t="s">
        <v>104</v>
      </c>
      <c r="G26" s="247"/>
      <c r="H26" s="66"/>
      <c r="K26" s="400" t="s">
        <v>498</v>
      </c>
      <c r="M26" s="400" t="s">
        <v>421</v>
      </c>
    </row>
    <row r="27" spans="1:17" ht="17.25" customHeight="1">
      <c r="A27" s="675"/>
      <c r="B27" s="430"/>
      <c r="C27" s="391"/>
      <c r="D27" s="72"/>
      <c r="F27" s="391"/>
      <c r="G27" s="72"/>
      <c r="H27" s="66"/>
      <c r="K27" s="400" t="s">
        <v>497</v>
      </c>
      <c r="M27" s="400" t="s">
        <v>667</v>
      </c>
    </row>
    <row r="28" spans="1:17" ht="17.25" customHeight="1">
      <c r="A28" s="675"/>
      <c r="B28" s="425" t="s">
        <v>254</v>
      </c>
      <c r="C28" s="398" t="s">
        <v>104</v>
      </c>
      <c r="D28" s="247"/>
      <c r="F28" s="398" t="s">
        <v>104</v>
      </c>
      <c r="G28" s="247"/>
      <c r="H28" s="66"/>
      <c r="K28" s="400" t="s">
        <v>496</v>
      </c>
      <c r="M28" s="400" t="s">
        <v>668</v>
      </c>
      <c r="P28" s="67" t="s">
        <v>422</v>
      </c>
    </row>
    <row r="29" spans="1:17" ht="17.25" customHeight="1">
      <c r="A29" s="675"/>
      <c r="B29" s="74"/>
      <c r="C29" s="398" t="s">
        <v>104</v>
      </c>
      <c r="D29" s="247"/>
      <c r="F29" s="398" t="s">
        <v>104</v>
      </c>
      <c r="G29" s="247"/>
      <c r="H29" s="66"/>
      <c r="K29" s="400" t="s">
        <v>104</v>
      </c>
      <c r="M29" s="400" t="s">
        <v>424</v>
      </c>
      <c r="P29" s="67" t="s">
        <v>492</v>
      </c>
      <c r="Q29" s="67"/>
    </row>
    <row r="30" spans="1:17" ht="17.25" customHeight="1">
      <c r="A30" s="418"/>
      <c r="B30" s="407"/>
      <c r="C30" s="391"/>
      <c r="D30" s="72"/>
      <c r="F30" s="391"/>
      <c r="G30" s="72"/>
      <c r="H30" s="66"/>
      <c r="K30" s="400" t="s">
        <v>670</v>
      </c>
      <c r="M30" s="400" t="s">
        <v>43</v>
      </c>
      <c r="P30" s="67" t="s">
        <v>425</v>
      </c>
      <c r="Q30" s="67"/>
    </row>
    <row r="31" spans="1:17" ht="17.25" customHeight="1">
      <c r="A31" s="429" t="s">
        <v>253</v>
      </c>
      <c r="B31" s="407"/>
      <c r="D31" s="70"/>
      <c r="G31" s="70"/>
      <c r="H31" s="66"/>
      <c r="K31" s="400" t="s">
        <v>671</v>
      </c>
      <c r="M31" s="400" t="s">
        <v>104</v>
      </c>
      <c r="Q31" s="67"/>
    </row>
    <row r="32" spans="1:17" ht="17.25" customHeight="1">
      <c r="A32" s="676"/>
      <c r="B32" s="425" t="s">
        <v>252</v>
      </c>
      <c r="C32" s="398" t="s">
        <v>104</v>
      </c>
      <c r="D32" s="247"/>
      <c r="F32" s="398" t="s">
        <v>104</v>
      </c>
      <c r="G32" s="247"/>
      <c r="H32" s="66"/>
      <c r="K32" s="400" t="s">
        <v>672</v>
      </c>
      <c r="M32" s="400" t="s">
        <v>13</v>
      </c>
      <c r="Q32" s="67"/>
    </row>
    <row r="33" spans="1:17" ht="17.25" customHeight="1">
      <c r="A33" s="676"/>
      <c r="B33" s="425" t="s">
        <v>251</v>
      </c>
      <c r="C33" s="398" t="s">
        <v>104</v>
      </c>
      <c r="D33" s="247"/>
      <c r="F33" s="398" t="s">
        <v>104</v>
      </c>
      <c r="G33" s="247"/>
      <c r="H33" s="66"/>
      <c r="K33" s="400" t="s">
        <v>104</v>
      </c>
      <c r="M33" s="400" t="s">
        <v>14</v>
      </c>
      <c r="N33" s="67"/>
      <c r="O33" s="67"/>
      <c r="P33" s="67"/>
      <c r="Q33" s="67"/>
    </row>
    <row r="34" spans="1:17" ht="17.25" customHeight="1">
      <c r="A34" s="676"/>
      <c r="B34" s="425" t="s">
        <v>250</v>
      </c>
      <c r="C34" s="398" t="s">
        <v>104</v>
      </c>
      <c r="D34" s="247"/>
      <c r="F34" s="398" t="s">
        <v>104</v>
      </c>
      <c r="G34" s="247"/>
      <c r="H34" s="66"/>
      <c r="K34" s="400" t="s">
        <v>673</v>
      </c>
      <c r="M34" s="400" t="s">
        <v>104</v>
      </c>
    </row>
    <row r="35" spans="1:17" ht="17.25" customHeight="1">
      <c r="A35" s="676"/>
      <c r="B35" s="425" t="s">
        <v>249</v>
      </c>
      <c r="C35" s="398" t="s">
        <v>104</v>
      </c>
      <c r="D35" s="247"/>
      <c r="F35" s="398" t="s">
        <v>104</v>
      </c>
      <c r="G35" s="247"/>
      <c r="H35" s="66"/>
      <c r="K35" s="400" t="s">
        <v>674</v>
      </c>
      <c r="M35" s="400" t="s">
        <v>491</v>
      </c>
    </row>
    <row r="36" spans="1:17" ht="17.25" customHeight="1">
      <c r="A36" s="676"/>
      <c r="B36" s="426"/>
      <c r="C36" s="66"/>
      <c r="D36" s="72"/>
      <c r="G36" s="72"/>
      <c r="H36" s="66"/>
      <c r="K36" s="400" t="s">
        <v>675</v>
      </c>
      <c r="M36" s="400" t="s">
        <v>423</v>
      </c>
    </row>
    <row r="37" spans="1:17" ht="17.25" customHeight="1">
      <c r="A37" s="676"/>
      <c r="B37" s="425" t="s">
        <v>248</v>
      </c>
      <c r="C37" s="398" t="s">
        <v>104</v>
      </c>
      <c r="D37" s="247"/>
      <c r="F37" s="398" t="s">
        <v>104</v>
      </c>
      <c r="G37" s="247"/>
      <c r="H37" s="66"/>
      <c r="K37" s="400" t="s">
        <v>676</v>
      </c>
      <c r="M37" s="400" t="s">
        <v>43</v>
      </c>
    </row>
    <row r="38" spans="1:17" ht="17.25" customHeight="1">
      <c r="A38" s="676"/>
      <c r="B38" s="426"/>
      <c r="C38" s="66"/>
      <c r="D38" s="72"/>
      <c r="G38" s="72"/>
      <c r="H38" s="66"/>
      <c r="K38" s="400" t="s">
        <v>104</v>
      </c>
      <c r="M38" s="400" t="s">
        <v>104</v>
      </c>
    </row>
    <row r="39" spans="1:17" ht="17.25" customHeight="1">
      <c r="A39" s="676"/>
      <c r="B39" s="425" t="s">
        <v>247</v>
      </c>
      <c r="C39" s="398" t="s">
        <v>104</v>
      </c>
      <c r="D39" s="247"/>
      <c r="F39" s="398" t="s">
        <v>104</v>
      </c>
      <c r="G39" s="247"/>
      <c r="H39" s="66"/>
      <c r="K39" s="400" t="s">
        <v>681</v>
      </c>
      <c r="M39" s="400" t="s">
        <v>689</v>
      </c>
    </row>
    <row r="40" spans="1:17" ht="17.25" customHeight="1">
      <c r="A40" s="676"/>
      <c r="B40" s="426"/>
      <c r="C40" s="66"/>
      <c r="D40" s="72"/>
      <c r="G40" s="72"/>
      <c r="H40" s="66"/>
      <c r="K40" s="400" t="s">
        <v>682</v>
      </c>
      <c r="M40" s="400" t="s">
        <v>690</v>
      </c>
    </row>
    <row r="41" spans="1:17" ht="17.25" customHeight="1">
      <c r="A41" s="676"/>
      <c r="B41" s="425" t="s">
        <v>246</v>
      </c>
      <c r="C41" s="398" t="s">
        <v>104</v>
      </c>
      <c r="D41" s="247"/>
      <c r="F41" s="398" t="s">
        <v>104</v>
      </c>
      <c r="G41" s="247"/>
      <c r="H41" s="66"/>
      <c r="K41" s="412" t="s">
        <v>683</v>
      </c>
      <c r="M41" s="400" t="s">
        <v>43</v>
      </c>
    </row>
    <row r="42" spans="1:17" ht="17.25" customHeight="1">
      <c r="A42" s="676"/>
      <c r="B42" s="425" t="s">
        <v>245</v>
      </c>
      <c r="C42" s="247"/>
      <c r="D42" s="406"/>
      <c r="F42" s="247"/>
      <c r="G42" s="247"/>
      <c r="H42" s="66"/>
      <c r="K42" s="412" t="s">
        <v>684</v>
      </c>
    </row>
    <row r="43" spans="1:17" ht="17.25" customHeight="1">
      <c r="A43" s="676"/>
      <c r="B43" s="427" t="s">
        <v>244</v>
      </c>
      <c r="C43" s="405" t="s">
        <v>104</v>
      </c>
      <c r="D43" s="247"/>
      <c r="F43" s="398" t="s">
        <v>104</v>
      </c>
      <c r="G43" s="247"/>
      <c r="H43" s="66"/>
      <c r="K43" s="400" t="s">
        <v>688</v>
      </c>
    </row>
    <row r="44" spans="1:17" ht="17.25" customHeight="1">
      <c r="A44" s="676"/>
      <c r="B44" s="426"/>
      <c r="C44" s="405" t="s">
        <v>104</v>
      </c>
      <c r="D44" s="247"/>
      <c r="F44" s="405" t="s">
        <v>104</v>
      </c>
      <c r="G44" s="247"/>
      <c r="H44" s="66"/>
      <c r="K44" s="400" t="s">
        <v>694</v>
      </c>
    </row>
    <row r="45" spans="1:17" ht="17.25" customHeight="1">
      <c r="A45" s="676"/>
      <c r="B45" s="427" t="s">
        <v>243</v>
      </c>
      <c r="C45" s="398" t="s">
        <v>104</v>
      </c>
      <c r="D45" s="398" t="s">
        <v>104</v>
      </c>
      <c r="F45" s="398" t="s">
        <v>104</v>
      </c>
      <c r="G45" s="398" t="s">
        <v>104</v>
      </c>
      <c r="H45" s="390"/>
    </row>
    <row r="46" spans="1:17" ht="17.25" customHeight="1">
      <c r="A46" s="676"/>
      <c r="B46" s="427" t="s">
        <v>242</v>
      </c>
      <c r="C46" s="398" t="s">
        <v>104</v>
      </c>
      <c r="D46" s="247"/>
      <c r="F46" s="398" t="s">
        <v>104</v>
      </c>
      <c r="G46" s="247"/>
      <c r="H46" s="66"/>
    </row>
    <row r="47" spans="1:17" ht="17.25" customHeight="1">
      <c r="A47" s="676"/>
      <c r="B47" s="426"/>
      <c r="C47" s="394"/>
      <c r="D47" s="72"/>
      <c r="G47" s="72"/>
      <c r="H47" s="66"/>
    </row>
    <row r="48" spans="1:17" ht="17.25" customHeight="1">
      <c r="A48" s="676"/>
      <c r="B48" s="428" t="s">
        <v>669</v>
      </c>
      <c r="C48" s="404" t="s">
        <v>104</v>
      </c>
      <c r="D48" s="247"/>
      <c r="F48" s="398" t="s">
        <v>104</v>
      </c>
      <c r="G48" s="247"/>
      <c r="H48" s="66"/>
    </row>
    <row r="49" spans="1:8" ht="17.25" customHeight="1">
      <c r="A49" s="676"/>
      <c r="B49" s="425" t="s">
        <v>695</v>
      </c>
      <c r="C49" s="395"/>
      <c r="D49" s="72"/>
      <c r="F49" s="395"/>
      <c r="G49" s="72"/>
      <c r="H49" s="66"/>
    </row>
    <row r="50" spans="1:8" ht="17.25" customHeight="1">
      <c r="A50" s="676"/>
      <c r="B50" s="425" t="s">
        <v>687</v>
      </c>
      <c r="C50" s="398" t="s">
        <v>104</v>
      </c>
      <c r="D50" s="247"/>
      <c r="F50" s="398" t="s">
        <v>104</v>
      </c>
      <c r="G50" s="247"/>
      <c r="H50" s="66"/>
    </row>
    <row r="51" spans="1:8" ht="17.25" customHeight="1">
      <c r="A51" s="676"/>
      <c r="B51" s="425" t="s">
        <v>437</v>
      </c>
      <c r="C51" s="398" t="s">
        <v>104</v>
      </c>
      <c r="D51" s="247"/>
      <c r="F51" s="398" t="s">
        <v>104</v>
      </c>
      <c r="G51" s="247"/>
      <c r="H51" s="66"/>
    </row>
    <row r="52" spans="1:8" ht="17.25" customHeight="1">
      <c r="A52" s="418"/>
    </row>
    <row r="53" spans="1:8" ht="17.25" customHeight="1">
      <c r="A53" s="429" t="s">
        <v>677</v>
      </c>
      <c r="C53" s="392"/>
      <c r="D53" s="70"/>
      <c r="G53" s="70"/>
    </row>
    <row r="54" spans="1:8" ht="17.25" customHeight="1">
      <c r="A54" s="677"/>
      <c r="B54" s="75" t="s">
        <v>680</v>
      </c>
      <c r="C54" s="398" t="s">
        <v>104</v>
      </c>
      <c r="D54" s="247"/>
      <c r="F54" s="398" t="s">
        <v>104</v>
      </c>
      <c r="G54" s="247"/>
      <c r="H54" s="66"/>
    </row>
    <row r="55" spans="1:8" ht="17.25" customHeight="1">
      <c r="A55" s="677"/>
      <c r="B55" s="66" t="s">
        <v>679</v>
      </c>
      <c r="C55" s="398" t="s">
        <v>104</v>
      </c>
      <c r="D55" s="247"/>
      <c r="F55" s="398" t="s">
        <v>104</v>
      </c>
      <c r="G55" s="247"/>
      <c r="H55" s="66"/>
    </row>
    <row r="56" spans="1:8" ht="17.25" customHeight="1">
      <c r="A56" s="418"/>
      <c r="C56" s="392"/>
      <c r="D56" s="74"/>
      <c r="F56" s="392"/>
      <c r="G56" s="74"/>
      <c r="H56" s="66"/>
    </row>
    <row r="57" spans="1:8" ht="17.25" customHeight="1">
      <c r="A57" s="429" t="s">
        <v>241</v>
      </c>
      <c r="C57" s="394"/>
      <c r="D57" s="70"/>
      <c r="F57" s="394"/>
      <c r="G57" s="70"/>
      <c r="H57" s="66"/>
    </row>
    <row r="58" spans="1:8" ht="17.25" customHeight="1">
      <c r="A58" s="678"/>
      <c r="B58" s="66" t="s">
        <v>691</v>
      </c>
      <c r="C58" s="393">
        <f>COORDONNEES!G31</f>
        <v>0</v>
      </c>
      <c r="D58" s="247" t="s">
        <v>685</v>
      </c>
      <c r="F58" s="393">
        <f>COORDONNEES!G33</f>
        <v>0</v>
      </c>
      <c r="G58" s="247" t="s">
        <v>686</v>
      </c>
      <c r="H58" s="79"/>
    </row>
    <row r="59" spans="1:8" ht="17.25" customHeight="1">
      <c r="A59" s="678"/>
      <c r="B59" s="66" t="s">
        <v>240</v>
      </c>
      <c r="C59" s="414" t="str">
        <f>COORDONNEES!C52</f>
        <v>-</v>
      </c>
      <c r="D59" s="415" t="str">
        <f>COORDONNEES!C53</f>
        <v>-</v>
      </c>
      <c r="E59" s="77"/>
      <c r="F59" s="414"/>
      <c r="G59" s="415" t="str">
        <f>COORDONNEES!C55</f>
        <v>-</v>
      </c>
      <c r="H59" s="78"/>
    </row>
    <row r="60" spans="1:8" ht="17.25" customHeight="1">
      <c r="A60" s="678"/>
      <c r="B60" s="66" t="s">
        <v>692</v>
      </c>
      <c r="C60" s="414" t="str">
        <f>COORDONNEES!C41</f>
        <v>-</v>
      </c>
      <c r="D60" s="247"/>
      <c r="F60" s="414" t="str">
        <f>COORDONNEES!C42</f>
        <v>-</v>
      </c>
      <c r="G60" s="413"/>
      <c r="H60" s="66"/>
    </row>
    <row r="61" spans="1:8" ht="17.25" customHeight="1">
      <c r="A61" s="678"/>
      <c r="B61" s="75" t="s">
        <v>239</v>
      </c>
      <c r="C61" s="398" t="s">
        <v>104</v>
      </c>
      <c r="D61" s="247"/>
      <c r="F61" s="392"/>
      <c r="G61" s="74"/>
      <c r="H61" s="66"/>
    </row>
    <row r="62" spans="1:8" ht="17.25" customHeight="1">
      <c r="A62" s="418"/>
      <c r="C62" s="394"/>
      <c r="D62" s="72"/>
      <c r="F62" s="391"/>
      <c r="G62" s="72"/>
      <c r="H62" s="66"/>
    </row>
    <row r="63" spans="1:8" ht="17.25" customHeight="1">
      <c r="A63" s="431" t="s">
        <v>178</v>
      </c>
      <c r="B63" s="71"/>
      <c r="C63" s="688"/>
      <c r="D63" s="689"/>
      <c r="F63" s="686"/>
      <c r="G63" s="686"/>
      <c r="H63" s="66"/>
    </row>
    <row r="64" spans="1:8" ht="17.25" customHeight="1">
      <c r="A64" s="679"/>
      <c r="B64" s="66"/>
      <c r="C64" s="687"/>
      <c r="D64" s="687"/>
      <c r="F64" s="686"/>
      <c r="G64" s="686"/>
      <c r="H64" s="66"/>
    </row>
    <row r="65" spans="1:8" ht="17.25" customHeight="1">
      <c r="A65" s="679"/>
      <c r="B65" s="66"/>
      <c r="C65" s="687"/>
      <c r="D65" s="687"/>
      <c r="F65" s="686"/>
      <c r="G65" s="686"/>
      <c r="H65" s="66"/>
    </row>
    <row r="66" spans="1:8" ht="17.25" customHeight="1">
      <c r="A66" s="679"/>
      <c r="B66" s="66"/>
      <c r="C66" s="687"/>
      <c r="D66" s="687"/>
      <c r="F66" s="686"/>
      <c r="G66" s="686"/>
      <c r="H66" s="66"/>
    </row>
    <row r="67" spans="1:8" ht="17.25" customHeight="1">
      <c r="A67" s="679"/>
      <c r="B67" s="66"/>
      <c r="C67" s="687"/>
      <c r="D67" s="687"/>
      <c r="F67" s="686"/>
      <c r="G67" s="686"/>
      <c r="H67" s="66"/>
    </row>
    <row r="68" spans="1:8" ht="17.25" customHeight="1">
      <c r="A68" s="418"/>
      <c r="C68" s="392"/>
      <c r="D68" s="74"/>
      <c r="F68" s="392"/>
      <c r="G68" s="74"/>
      <c r="H68" s="66"/>
    </row>
    <row r="69" spans="1:8" ht="17.25" customHeight="1">
      <c r="A69" s="68" t="s">
        <v>232</v>
      </c>
      <c r="H69" s="66"/>
    </row>
    <row r="70" spans="1:8" ht="17.25" customHeight="1">
      <c r="B70" s="69" t="s">
        <v>231</v>
      </c>
      <c r="H70" s="66"/>
    </row>
    <row r="71" spans="1:8" ht="17.25" customHeight="1">
      <c r="B71" s="69" t="s">
        <v>230</v>
      </c>
      <c r="H71" s="66"/>
    </row>
    <row r="72" spans="1:8" ht="17.25" customHeight="1">
      <c r="B72" s="69" t="s">
        <v>229</v>
      </c>
      <c r="H72" s="66"/>
    </row>
    <row r="73" spans="1:8" ht="17.25" customHeight="1">
      <c r="B73" s="69" t="s">
        <v>228</v>
      </c>
      <c r="H73" s="66"/>
    </row>
    <row r="74" spans="1:8" ht="17.25" customHeight="1">
      <c r="H74" s="66"/>
    </row>
    <row r="75" spans="1:8" ht="17.25" customHeight="1">
      <c r="A75" s="68" t="s">
        <v>227</v>
      </c>
      <c r="H75" s="66"/>
    </row>
    <row r="76" spans="1:8" ht="17.25" customHeight="1">
      <c r="B76" s="69" t="s">
        <v>226</v>
      </c>
      <c r="H76" s="66"/>
    </row>
    <row r="77" spans="1:8" ht="17.25" customHeight="1">
      <c r="B77" s="69" t="s">
        <v>225</v>
      </c>
    </row>
    <row r="78" spans="1:8" ht="17.25" customHeight="1">
      <c r="B78" s="69" t="s">
        <v>224</v>
      </c>
    </row>
    <row r="79" spans="1:8" ht="17.25" customHeight="1">
      <c r="B79" s="69" t="s">
        <v>223</v>
      </c>
      <c r="H79" s="66"/>
    </row>
    <row r="80" spans="1:8" ht="17.25" customHeight="1">
      <c r="B80" s="69" t="s">
        <v>222</v>
      </c>
      <c r="H80" s="66"/>
    </row>
    <row r="81" spans="1:8" ht="17.25" customHeight="1">
      <c r="B81" s="69" t="s">
        <v>221</v>
      </c>
      <c r="H81" s="66"/>
    </row>
    <row r="82" spans="1:8" ht="17.25" customHeight="1">
      <c r="B82" s="69" t="s">
        <v>220</v>
      </c>
      <c r="H82" s="66"/>
    </row>
    <row r="83" spans="1:8" ht="17.25" customHeight="1">
      <c r="H83" s="66"/>
    </row>
    <row r="84" spans="1:8" ht="17.25" customHeight="1">
      <c r="A84" s="68" t="s">
        <v>219</v>
      </c>
      <c r="H84" s="66"/>
    </row>
    <row r="85" spans="1:8" ht="17.25" customHeight="1">
      <c r="B85" s="69" t="s">
        <v>218</v>
      </c>
      <c r="H85" s="66"/>
    </row>
    <row r="86" spans="1:8" ht="17.25" customHeight="1">
      <c r="B86" s="69" t="s">
        <v>217</v>
      </c>
      <c r="H86" s="66"/>
    </row>
    <row r="87" spans="1:8" ht="17.25" customHeight="1">
      <c r="B87" s="69" t="s">
        <v>216</v>
      </c>
      <c r="H87" s="66"/>
    </row>
    <row r="88" spans="1:8" ht="17.25" customHeight="1">
      <c r="B88" s="69" t="s">
        <v>215</v>
      </c>
      <c r="H88" s="66"/>
    </row>
    <row r="89" spans="1:8" ht="17.25" customHeight="1">
      <c r="H89" s="66"/>
    </row>
    <row r="90" spans="1:8" ht="17.25" customHeight="1">
      <c r="A90" s="68" t="s">
        <v>214</v>
      </c>
      <c r="H90" s="66"/>
    </row>
    <row r="91" spans="1:8" ht="17.25" customHeight="1">
      <c r="B91" s="69" t="s">
        <v>213</v>
      </c>
      <c r="H91" s="66"/>
    </row>
    <row r="92" spans="1:8" ht="17.25" customHeight="1">
      <c r="B92" s="69" t="s">
        <v>212</v>
      </c>
      <c r="H92" s="66"/>
    </row>
    <row r="93" spans="1:8" ht="17.25" customHeight="1">
      <c r="B93" s="69" t="s">
        <v>190</v>
      </c>
      <c r="H93" s="66"/>
    </row>
    <row r="94" spans="1:8" ht="17.25" customHeight="1">
      <c r="B94" s="69" t="s">
        <v>211</v>
      </c>
      <c r="H94" s="66"/>
    </row>
    <row r="95" spans="1:8" ht="17.25" customHeight="1">
      <c r="B95" s="69" t="s">
        <v>210</v>
      </c>
      <c r="H95" s="66"/>
    </row>
    <row r="96" spans="1:8" ht="17.25" customHeight="1">
      <c r="H96" s="66"/>
    </row>
    <row r="97" spans="1:8" ht="17.25" customHeight="1">
      <c r="A97" s="68" t="s">
        <v>209</v>
      </c>
      <c r="H97" s="66"/>
    </row>
    <row r="98" spans="1:8" ht="17.25" customHeight="1">
      <c r="B98" s="69" t="s">
        <v>208</v>
      </c>
      <c r="H98" s="66"/>
    </row>
    <row r="99" spans="1:8" ht="17.25" customHeight="1">
      <c r="H99" s="66"/>
    </row>
    <row r="100" spans="1:8" ht="17.25" customHeight="1">
      <c r="A100" s="68" t="s">
        <v>207</v>
      </c>
      <c r="H100" s="66"/>
    </row>
    <row r="101" spans="1:8" ht="17.25" customHeight="1">
      <c r="B101" s="69" t="s">
        <v>185</v>
      </c>
      <c r="H101" s="66"/>
    </row>
    <row r="102" spans="1:8" ht="17.25" customHeight="1">
      <c r="B102" s="69" t="s">
        <v>206</v>
      </c>
      <c r="H102" s="66"/>
    </row>
    <row r="103" spans="1:8" ht="17.25" customHeight="1">
      <c r="B103" s="69" t="s">
        <v>205</v>
      </c>
      <c r="H103" s="66"/>
    </row>
    <row r="104" spans="1:8" ht="17.25" customHeight="1">
      <c r="B104" s="69" t="s">
        <v>204</v>
      </c>
      <c r="H104" s="66"/>
    </row>
    <row r="105" spans="1:8" ht="17.25" customHeight="1">
      <c r="B105" s="69" t="s">
        <v>203</v>
      </c>
      <c r="H105" s="66"/>
    </row>
    <row r="106" spans="1:8" ht="17.25" customHeight="1">
      <c r="B106" s="69" t="s">
        <v>202</v>
      </c>
      <c r="H106" s="66"/>
    </row>
    <row r="107" spans="1:8" ht="17.25" customHeight="1">
      <c r="B107" s="69" t="s">
        <v>201</v>
      </c>
      <c r="H107" s="66"/>
    </row>
    <row r="108" spans="1:8" ht="17.25" customHeight="1">
      <c r="B108" s="69" t="s">
        <v>179</v>
      </c>
      <c r="H108" s="66"/>
    </row>
    <row r="109" spans="1:8" ht="17.25" customHeight="1">
      <c r="H109" s="66"/>
    </row>
    <row r="110" spans="1:8" ht="17.25" customHeight="1">
      <c r="A110" s="68" t="s">
        <v>200</v>
      </c>
      <c r="H110" s="66"/>
    </row>
    <row r="111" spans="1:8" ht="17.25" customHeight="1">
      <c r="B111" s="69" t="s">
        <v>185</v>
      </c>
      <c r="H111" s="66"/>
    </row>
    <row r="112" spans="1:8" ht="17.25" customHeight="1">
      <c r="B112" s="69" t="s">
        <v>199</v>
      </c>
      <c r="H112" s="66"/>
    </row>
    <row r="113" spans="1:8" ht="17.25" customHeight="1">
      <c r="B113" s="69" t="s">
        <v>198</v>
      </c>
      <c r="H113" s="66"/>
    </row>
    <row r="114" spans="1:8" ht="17.25" customHeight="1">
      <c r="B114" s="69" t="s">
        <v>197</v>
      </c>
      <c r="H114" s="66"/>
    </row>
    <row r="115" spans="1:8" ht="17.25" customHeight="1">
      <c r="B115" s="69" t="s">
        <v>196</v>
      </c>
      <c r="H115" s="66"/>
    </row>
    <row r="116" spans="1:8" ht="17.25" customHeight="1">
      <c r="B116" s="69" t="s">
        <v>195</v>
      </c>
      <c r="H116" s="66"/>
    </row>
    <row r="117" spans="1:8" ht="17.25" customHeight="1">
      <c r="B117" s="69" t="s">
        <v>194</v>
      </c>
      <c r="H117" s="66"/>
    </row>
    <row r="118" spans="1:8" ht="17.25" customHeight="1">
      <c r="B118" s="69" t="s">
        <v>179</v>
      </c>
      <c r="H118" s="66"/>
    </row>
    <row r="119" spans="1:8" ht="17.25" customHeight="1">
      <c r="B119" s="69" t="s">
        <v>193</v>
      </c>
      <c r="H119" s="66"/>
    </row>
    <row r="120" spans="1:8" ht="17.25" customHeight="1">
      <c r="B120" s="69" t="s">
        <v>192</v>
      </c>
      <c r="H120" s="66"/>
    </row>
    <row r="121" spans="1:8" ht="17.25" customHeight="1">
      <c r="H121" s="66"/>
    </row>
    <row r="122" spans="1:8" ht="17.25" customHeight="1">
      <c r="A122" s="68" t="s">
        <v>191</v>
      </c>
      <c r="H122" s="66"/>
    </row>
    <row r="123" spans="1:8" ht="17.25" customHeight="1">
      <c r="B123" s="69" t="s">
        <v>185</v>
      </c>
      <c r="H123" s="66"/>
    </row>
    <row r="124" spans="1:8" ht="17.25" customHeight="1">
      <c r="B124" s="69" t="s">
        <v>190</v>
      </c>
      <c r="H124" s="66"/>
    </row>
    <row r="125" spans="1:8" ht="17.25" customHeight="1">
      <c r="B125" s="69" t="s">
        <v>189</v>
      </c>
      <c r="H125" s="66"/>
    </row>
    <row r="126" spans="1:8" ht="17.25" customHeight="1">
      <c r="B126" s="69" t="s">
        <v>188</v>
      </c>
      <c r="H126" s="66"/>
    </row>
    <row r="127" spans="1:8" ht="17.25" customHeight="1">
      <c r="B127" s="69" t="s">
        <v>187</v>
      </c>
      <c r="H127" s="66"/>
    </row>
    <row r="128" spans="1:8" ht="17.25" customHeight="1">
      <c r="B128" s="69" t="s">
        <v>179</v>
      </c>
      <c r="H128" s="66"/>
    </row>
    <row r="129" spans="1:8" ht="17.25" customHeight="1">
      <c r="H129" s="66"/>
    </row>
    <row r="130" spans="1:8" ht="17.25" customHeight="1">
      <c r="A130" s="68" t="s">
        <v>186</v>
      </c>
      <c r="H130" s="66"/>
    </row>
    <row r="131" spans="1:8" ht="17.25" customHeight="1">
      <c r="B131" s="69" t="s">
        <v>185</v>
      </c>
      <c r="H131" s="66"/>
    </row>
    <row r="132" spans="1:8" ht="17.25" customHeight="1">
      <c r="B132" s="69" t="s">
        <v>184</v>
      </c>
      <c r="H132" s="66"/>
    </row>
    <row r="133" spans="1:8" ht="17.25" customHeight="1">
      <c r="B133" s="69" t="s">
        <v>183</v>
      </c>
      <c r="H133" s="66"/>
    </row>
    <row r="134" spans="1:8" ht="17.25" customHeight="1">
      <c r="B134" s="69" t="s">
        <v>182</v>
      </c>
      <c r="H134" s="66"/>
    </row>
    <row r="135" spans="1:8" ht="17.25" customHeight="1">
      <c r="B135" s="69" t="s">
        <v>181</v>
      </c>
      <c r="H135" s="66"/>
    </row>
    <row r="136" spans="1:8" ht="17.25" customHeight="1">
      <c r="B136" s="69" t="s">
        <v>180</v>
      </c>
      <c r="H136" s="66"/>
    </row>
    <row r="137" spans="1:8" ht="17.25" customHeight="1">
      <c r="B137" s="69" t="s">
        <v>179</v>
      </c>
      <c r="H137" s="66"/>
    </row>
    <row r="138" spans="1:8" ht="17.25" customHeight="1">
      <c r="B138" s="407"/>
      <c r="C138" s="394"/>
      <c r="D138" s="70"/>
      <c r="E138" s="70"/>
      <c r="H138" s="66"/>
    </row>
    <row r="139" spans="1:8" ht="17.25" customHeight="1">
      <c r="H139" s="66"/>
    </row>
    <row r="140" spans="1:8" ht="17.25" customHeight="1">
      <c r="H140" s="66"/>
    </row>
    <row r="141" spans="1:8" ht="17.25" customHeight="1">
      <c r="B141" s="435"/>
      <c r="C141" s="436"/>
      <c r="D141" s="437"/>
      <c r="E141" s="438"/>
      <c r="H141" s="66"/>
    </row>
    <row r="142" spans="1:8" ht="17.25" customHeight="1">
      <c r="B142" s="439" t="s">
        <v>703</v>
      </c>
      <c r="C142" s="393"/>
      <c r="D142" s="400" t="s">
        <v>700</v>
      </c>
      <c r="E142" s="440"/>
      <c r="H142" s="66"/>
    </row>
    <row r="143" spans="1:8" ht="17.25" customHeight="1">
      <c r="B143" s="441"/>
      <c r="C143" s="432"/>
      <c r="D143" s="400"/>
      <c r="E143" s="440"/>
      <c r="H143" s="66"/>
    </row>
    <row r="144" spans="1:8" ht="17.25" customHeight="1">
      <c r="B144" s="441"/>
      <c r="C144" s="398"/>
      <c r="D144" s="400" t="s">
        <v>701</v>
      </c>
      <c r="E144" s="440"/>
      <c r="H144" s="66"/>
    </row>
    <row r="145" spans="1:9" ht="17.25" customHeight="1">
      <c r="B145" s="441"/>
      <c r="C145" s="433"/>
      <c r="D145" s="400"/>
      <c r="E145" s="440"/>
      <c r="H145" s="66"/>
    </row>
    <row r="146" spans="1:9" ht="17.25" customHeight="1">
      <c r="B146" s="439"/>
      <c r="C146" s="434"/>
      <c r="D146" s="400" t="s">
        <v>702</v>
      </c>
      <c r="E146" s="440"/>
      <c r="H146" s="66"/>
    </row>
    <row r="147" spans="1:9" ht="17.25" customHeight="1">
      <c r="B147" s="442"/>
      <c r="C147" s="443"/>
      <c r="D147" s="444"/>
      <c r="E147" s="445"/>
      <c r="H147" s="66"/>
    </row>
    <row r="148" spans="1:9" ht="17.25" customHeight="1">
      <c r="B148" s="408"/>
      <c r="C148" s="392"/>
      <c r="D148" s="74"/>
      <c r="E148" s="74"/>
      <c r="H148" s="66"/>
    </row>
    <row r="149" spans="1:9" ht="17.25" customHeight="1">
      <c r="B149" s="470" t="s">
        <v>721</v>
      </c>
      <c r="H149" s="66"/>
    </row>
    <row r="150" spans="1:9" ht="17.25" customHeight="1">
      <c r="B150" s="469" t="s">
        <v>238</v>
      </c>
      <c r="H150" s="66"/>
    </row>
    <row r="151" spans="1:9" ht="17.25" customHeight="1">
      <c r="B151" s="469" t="s">
        <v>237</v>
      </c>
      <c r="H151" s="66"/>
    </row>
    <row r="152" spans="1:9" ht="17.25" customHeight="1">
      <c r="B152" s="469" t="s">
        <v>236</v>
      </c>
      <c r="H152" s="66"/>
    </row>
    <row r="153" spans="1:9" ht="17.25" customHeight="1">
      <c r="B153" s="469" t="s">
        <v>235</v>
      </c>
      <c r="H153" s="66"/>
    </row>
    <row r="154" spans="1:9" ht="17.25" customHeight="1">
      <c r="B154" s="469" t="s">
        <v>234</v>
      </c>
      <c r="H154" s="66"/>
    </row>
    <row r="155" spans="1:9" ht="17.25" customHeight="1">
      <c r="B155" s="469" t="s">
        <v>233</v>
      </c>
      <c r="H155" s="66"/>
      <c r="I155" s="80"/>
    </row>
    <row r="156" spans="1:9" ht="17.25" customHeight="1">
      <c r="A156" s="71"/>
      <c r="B156" s="75"/>
      <c r="H156" s="66"/>
      <c r="I156" s="80"/>
    </row>
    <row r="157" spans="1:9" ht="17.25" customHeight="1">
      <c r="A157" s="81"/>
      <c r="B157" s="75"/>
      <c r="H157" s="66"/>
      <c r="I157" s="80"/>
    </row>
    <row r="158" spans="1:9" ht="17.25" customHeight="1">
      <c r="A158" s="71"/>
      <c r="B158" s="75"/>
      <c r="H158" s="66"/>
      <c r="I158" s="80"/>
    </row>
    <row r="159" spans="1:9" ht="17.25" customHeight="1">
      <c r="A159" s="81"/>
      <c r="B159" s="75"/>
      <c r="H159" s="66"/>
      <c r="I159" s="80"/>
    </row>
    <row r="160" spans="1:9" ht="17.25" customHeight="1">
      <c r="H160" s="66"/>
      <c r="I160" s="80"/>
    </row>
    <row r="161" spans="8:9" ht="17.25" customHeight="1">
      <c r="H161" s="66"/>
      <c r="I161" s="80"/>
    </row>
    <row r="162" spans="8:9" ht="17.25" customHeight="1">
      <c r="H162" s="66"/>
    </row>
  </sheetData>
  <mergeCells count="20">
    <mergeCell ref="I5:I6"/>
    <mergeCell ref="C8:D8"/>
    <mergeCell ref="C9:D9"/>
    <mergeCell ref="A1:F1"/>
    <mergeCell ref="F67:G67"/>
    <mergeCell ref="C67:D67"/>
    <mergeCell ref="F66:G66"/>
    <mergeCell ref="C66:D66"/>
    <mergeCell ref="F65:G65"/>
    <mergeCell ref="C65:D65"/>
    <mergeCell ref="F64:G64"/>
    <mergeCell ref="C64:D64"/>
    <mergeCell ref="F63:G63"/>
    <mergeCell ref="C63:D63"/>
    <mergeCell ref="A6:A12"/>
    <mergeCell ref="A15:A29"/>
    <mergeCell ref="A32:A51"/>
    <mergeCell ref="A54:A55"/>
    <mergeCell ref="A58:A61"/>
    <mergeCell ref="A64:A67"/>
  </mergeCells>
  <dataValidations count="14">
    <dataValidation type="list" showInputMessage="1" showErrorMessage="1" sqref="C41 F41">
      <formula1>$M$3:$M$7</formula1>
    </dataValidation>
    <dataValidation type="list" showInputMessage="1" showErrorMessage="1" sqref="C28">
      <formula1>$M$13:$M$17</formula1>
    </dataValidation>
    <dataValidation type="list" allowBlank="1" showInputMessage="1" showErrorMessage="1" sqref="C15 F15">
      <formula1>$K$3:$K$7</formula1>
    </dataValidation>
    <dataValidation type="list" allowBlank="1" showInputMessage="1" showErrorMessage="1" sqref="F29 C29 C24:C26 F16:F18 C16:C18 C20:C22 F20:F22 F24:F26">
      <formula1>$K$9:$K$21</formula1>
    </dataValidation>
    <dataValidation type="list" allowBlank="1" showInputMessage="1" showErrorMessage="1" sqref="F28">
      <formula1>$M$13:$M$16</formula1>
    </dataValidation>
    <dataValidation type="list" showInputMessage="1" showErrorMessage="1" sqref="C32:C33 C35 F32:F33 F35">
      <formula1>$M$3:$M$6</formula1>
    </dataValidation>
    <dataValidation type="list" showInputMessage="1" showErrorMessage="1" sqref="C39 F39">
      <formula1>$K$22:$K$24</formula1>
    </dataValidation>
    <dataValidation type="list" showInputMessage="1" showErrorMessage="1" sqref="F37 C37">
      <formula1>$K$25:$K$28</formula1>
    </dataValidation>
    <dataValidation type="list" showInputMessage="1" showErrorMessage="1" sqref="C43:C44 F43:F44">
      <formula1>$M$25:$M$30</formula1>
    </dataValidation>
    <dataValidation type="list" showInputMessage="1" showErrorMessage="1" sqref="C34 F34 C45:D45 F45:G45 C46 F46 C50 F50 C61">
      <formula1>$M$31:$M$33</formula1>
    </dataValidation>
    <dataValidation type="list" allowBlank="1" showInputMessage="1" showErrorMessage="1" sqref="C48 F48">
      <formula1>$K$29:$K$32</formula1>
    </dataValidation>
    <dataValidation type="list" allowBlank="1" showInputMessage="1" showErrorMessage="1" sqref="C54 F54">
      <formula1>$K$33:$K$37</formula1>
    </dataValidation>
    <dataValidation type="list" allowBlank="1" showInputMessage="1" showErrorMessage="1" sqref="C55 F55">
      <formula1>$K$38:$K$44</formula1>
    </dataValidation>
    <dataValidation type="list" allowBlank="1" showInputMessage="1" showErrorMessage="1" sqref="C51 F51">
      <formula1>$M$13:$M$17</formula1>
    </dataValidation>
  </dataValidations>
  <printOptions horizontalCentered="1"/>
  <pageMargins left="0.39370078740157483" right="0.39370078740157483" top="0.43307086614173229" bottom="0.55118110236220474" header="0.51181102362204722" footer="0.51181102362204722"/>
  <pageSetup paperSize="9" scale="59" orientation="portrait" horizontalDpi="4294967294" verticalDpi="4294967294" r:id="rId1"/>
  <headerFooter alignWithMargins="0"/>
  <rowBreaks count="2" manualBreakCount="2">
    <brk id="68" max="6" man="1"/>
    <brk id="138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21"/>
  <sheetViews>
    <sheetView topLeftCell="A64" zoomScaleNormal="100" zoomScaleSheetLayoutView="85" zoomScalePageLayoutView="50" workbookViewId="0">
      <selection activeCell="H50" sqref="H50"/>
    </sheetView>
  </sheetViews>
  <sheetFormatPr baseColWidth="10" defaultColWidth="11.44140625" defaultRowHeight="15"/>
  <cols>
    <col min="1" max="1" width="1.44140625" style="85" customWidth="1"/>
    <col min="2" max="2" width="24.88671875" style="85" customWidth="1"/>
    <col min="3" max="3" width="18.5546875" style="85" customWidth="1"/>
    <col min="4" max="4" width="10.5546875" style="85" customWidth="1"/>
    <col min="5" max="5" width="15.6640625" style="85" customWidth="1"/>
    <col min="6" max="6" width="1.44140625" style="88" customWidth="1"/>
    <col min="7" max="7" width="25.44140625" style="85" customWidth="1"/>
    <col min="8" max="10" width="22.6640625" style="85" customWidth="1"/>
    <col min="11" max="11" width="1.44140625" style="85" customWidth="1"/>
    <col min="12" max="12" width="27.6640625" style="85" customWidth="1"/>
    <col min="13" max="13" width="20.5546875" style="87" customWidth="1"/>
    <col min="14" max="18" width="15.44140625" style="86" customWidth="1"/>
    <col min="19" max="19" width="12" style="86" customWidth="1"/>
    <col min="20" max="20" width="1.6640625" style="86" customWidth="1"/>
    <col min="21" max="21" width="14.6640625" style="86" customWidth="1"/>
    <col min="22" max="22" width="13.44140625" style="86" customWidth="1"/>
    <col min="23" max="23" width="14.33203125" style="86" customWidth="1"/>
    <col min="24" max="24" width="1.6640625" style="86" customWidth="1"/>
    <col min="25" max="25" width="13.88671875" style="86" customWidth="1"/>
    <col min="26" max="26" width="14.88671875" style="86" customWidth="1"/>
    <col min="27" max="27" width="13.44140625" style="86" customWidth="1"/>
    <col min="28" max="28" width="13.5546875" style="86" customWidth="1"/>
    <col min="29" max="29" width="1.88671875" style="85" customWidth="1"/>
    <col min="30" max="30" width="2.6640625" style="85" customWidth="1"/>
    <col min="31" max="31" width="30.44140625" style="85" customWidth="1"/>
    <col min="32" max="32" width="27.6640625" style="85" customWidth="1"/>
    <col min="33" max="33" width="17.109375" style="85" customWidth="1"/>
    <col min="34" max="35" width="2.6640625" style="85" customWidth="1"/>
    <col min="36" max="37" width="1.6640625" style="85" customWidth="1"/>
    <col min="38" max="38" width="15.44140625" style="85" bestFit="1" customWidth="1"/>
    <col min="39" max="40" width="11.44140625" style="85"/>
    <col min="41" max="43" width="13.44140625" style="85" bestFit="1" customWidth="1"/>
    <col min="44" max="44" width="2.6640625" style="85" customWidth="1"/>
    <col min="45" max="16384" width="11.44140625" style="85"/>
  </cols>
  <sheetData>
    <row r="1" spans="1:31" ht="22.5" customHeight="1">
      <c r="A1" s="246"/>
      <c r="B1" s="708" t="s">
        <v>177</v>
      </c>
      <c r="C1" s="709"/>
      <c r="D1" s="709"/>
      <c r="E1" s="709"/>
      <c r="F1" s="709"/>
      <c r="G1" s="709"/>
      <c r="H1" s="710"/>
      <c r="I1" s="725" t="s">
        <v>176</v>
      </c>
      <c r="J1" s="726"/>
      <c r="K1" s="727"/>
      <c r="L1" s="90"/>
      <c r="M1" s="89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90"/>
      <c r="AD1" s="90"/>
      <c r="AE1" s="90"/>
    </row>
    <row r="2" spans="1:31" ht="8.25" customHeight="1">
      <c r="B2" s="722" t="s">
        <v>175</v>
      </c>
      <c r="C2" s="723"/>
      <c r="D2" s="723"/>
      <c r="E2" s="723"/>
      <c r="F2" s="723"/>
      <c r="G2" s="723"/>
      <c r="H2" s="724"/>
      <c r="I2" s="728"/>
      <c r="J2" s="729"/>
      <c r="K2" s="730"/>
      <c r="L2" s="90"/>
      <c r="M2" s="89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90"/>
    </row>
    <row r="3" spans="1:31" ht="6" customHeight="1">
      <c r="A3" s="200"/>
      <c r="B3" s="463"/>
      <c r="C3" s="463"/>
      <c r="D3" s="245"/>
      <c r="E3" s="245"/>
      <c r="F3" s="245"/>
      <c r="G3" s="245"/>
      <c r="H3" s="245"/>
      <c r="I3" s="230"/>
      <c r="J3" s="230"/>
      <c r="K3" s="229"/>
      <c r="M3" s="89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90"/>
    </row>
    <row r="4" spans="1:31" ht="6" customHeight="1" thickBot="1">
      <c r="A4" s="101"/>
      <c r="B4" s="200"/>
      <c r="C4" s="148"/>
      <c r="D4" s="148"/>
      <c r="E4" s="148"/>
      <c r="F4" s="199"/>
      <c r="G4" s="230"/>
      <c r="H4" s="230"/>
      <c r="I4" s="230"/>
      <c r="J4" s="229"/>
      <c r="K4" s="97"/>
      <c r="M4" s="89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90"/>
    </row>
    <row r="5" spans="1:31" ht="15.6">
      <c r="A5" s="101"/>
      <c r="B5" s="200" t="s">
        <v>174</v>
      </c>
      <c r="C5" s="594">
        <f>COORDONNEES!C4</f>
        <v>0</v>
      </c>
      <c r="D5" s="720">
        <f>COORDONNEES!F4</f>
        <v>0</v>
      </c>
      <c r="E5" s="721"/>
      <c r="F5" s="91"/>
      <c r="G5" s="200" t="s">
        <v>151</v>
      </c>
      <c r="H5" s="593" t="str">
        <f>COORDONNEES!G35</f>
        <v>-</v>
      </c>
      <c r="I5" s="90"/>
      <c r="J5" s="97"/>
      <c r="K5" s="97"/>
      <c r="M5" s="244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2"/>
    </row>
    <row r="6" spans="1:31" ht="6" customHeight="1" thickBot="1">
      <c r="A6" s="101"/>
      <c r="B6" s="101"/>
      <c r="C6" s="240"/>
      <c r="D6" s="240"/>
      <c r="E6" s="595"/>
      <c r="F6" s="91"/>
      <c r="G6" s="101"/>
      <c r="H6" s="192"/>
      <c r="I6" s="90"/>
      <c r="J6" s="97"/>
      <c r="K6" s="97"/>
      <c r="M6" s="182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20"/>
    </row>
    <row r="7" spans="1:31" ht="17.399999999999999">
      <c r="A7" s="101"/>
      <c r="B7" s="101" t="s">
        <v>173</v>
      </c>
      <c r="C7" s="711">
        <f>COORDONNEES!C6</f>
        <v>0</v>
      </c>
      <c r="D7" s="711"/>
      <c r="E7" s="712"/>
      <c r="F7" s="91"/>
      <c r="G7" s="101" t="s">
        <v>148</v>
      </c>
      <c r="H7" s="190">
        <f>COORDONNEES!G27</f>
        <v>0</v>
      </c>
      <c r="I7" s="90"/>
      <c r="J7" s="97"/>
      <c r="K7" s="97"/>
      <c r="M7" s="241" t="s">
        <v>140</v>
      </c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20"/>
    </row>
    <row r="8" spans="1:31">
      <c r="A8" s="101"/>
      <c r="B8" s="101"/>
      <c r="C8" s="715">
        <f>COORDONNEES!C7</f>
        <v>0</v>
      </c>
      <c r="D8" s="711"/>
      <c r="E8" s="712"/>
      <c r="F8" s="91"/>
      <c r="G8" s="101"/>
      <c r="H8" s="188"/>
      <c r="I8" s="90"/>
      <c r="J8" s="97"/>
      <c r="K8" s="97"/>
      <c r="M8" s="182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20"/>
    </row>
    <row r="9" spans="1:31" ht="6" customHeight="1">
      <c r="A9" s="101"/>
      <c r="B9" s="101"/>
      <c r="C9" s="240"/>
      <c r="D9" s="240"/>
      <c r="E9" s="595"/>
      <c r="F9" s="91"/>
      <c r="G9" s="101"/>
      <c r="H9" s="97"/>
      <c r="I9" s="90"/>
      <c r="J9" s="97"/>
      <c r="K9" s="97"/>
      <c r="M9" s="239"/>
      <c r="N9" s="238"/>
      <c r="O9" s="238"/>
      <c r="P9" s="238"/>
      <c r="Q9" s="238"/>
      <c r="R9" s="238"/>
      <c r="S9" s="237"/>
      <c r="T9" s="118"/>
      <c r="U9" s="236"/>
      <c r="V9" s="171"/>
      <c r="W9" s="171"/>
      <c r="X9" s="118"/>
      <c r="Y9" s="171"/>
      <c r="Z9" s="171"/>
      <c r="AA9" s="171"/>
      <c r="AB9" s="171"/>
      <c r="AC9" s="120"/>
    </row>
    <row r="10" spans="1:31">
      <c r="A10" s="101"/>
      <c r="B10" s="96" t="s">
        <v>170</v>
      </c>
      <c r="C10" s="716"/>
      <c r="D10" s="716"/>
      <c r="E10" s="717"/>
      <c r="F10" s="91"/>
      <c r="G10" s="113" t="s">
        <v>147</v>
      </c>
      <c r="H10" s="597"/>
      <c r="I10" s="90"/>
      <c r="J10" s="97"/>
      <c r="K10" s="97"/>
      <c r="M10" s="239" t="s">
        <v>172</v>
      </c>
      <c r="N10" s="238"/>
      <c r="O10" s="238"/>
      <c r="P10" s="238"/>
      <c r="Q10" s="238"/>
      <c r="R10" s="238"/>
      <c r="S10" s="237"/>
      <c r="T10" s="118"/>
      <c r="U10" s="236" t="s">
        <v>171</v>
      </c>
      <c r="V10" s="171"/>
      <c r="W10" s="171"/>
      <c r="X10" s="118"/>
      <c r="Y10" s="171" t="s">
        <v>337</v>
      </c>
      <c r="Z10" s="171"/>
      <c r="AA10" s="171"/>
      <c r="AB10" s="171"/>
      <c r="AC10" s="120"/>
    </row>
    <row r="11" spans="1:31" ht="15" customHeight="1">
      <c r="A11" s="101"/>
      <c r="B11" s="96"/>
      <c r="C11" s="95"/>
      <c r="D11" s="233"/>
      <c r="E11" s="233"/>
      <c r="F11" s="232"/>
      <c r="G11" s="95"/>
      <c r="H11" s="95"/>
      <c r="I11" s="95"/>
      <c r="J11" s="94"/>
      <c r="K11" s="97"/>
      <c r="M11" s="182"/>
      <c r="N11" s="118"/>
      <c r="O11" s="580" t="s">
        <v>169</v>
      </c>
      <c r="P11" s="579" t="str">
        <f>H30</f>
        <v>-</v>
      </c>
      <c r="Q11" s="581" t="s">
        <v>52</v>
      </c>
      <c r="R11" s="579" t="str">
        <f>G30</f>
        <v>-</v>
      </c>
      <c r="S11" s="118"/>
      <c r="T11" s="118"/>
      <c r="U11" s="235" t="s">
        <v>169</v>
      </c>
      <c r="V11" s="587" t="s">
        <v>52</v>
      </c>
      <c r="W11" s="583" t="str">
        <f>G36</f>
        <v>-</v>
      </c>
      <c r="X11" s="118"/>
      <c r="Y11" s="234"/>
      <c r="Z11" s="582"/>
      <c r="AA11" s="582" t="s">
        <v>52</v>
      </c>
      <c r="AB11" s="583" t="str">
        <f>G41</f>
        <v>-</v>
      </c>
      <c r="AC11" s="120"/>
    </row>
    <row r="12" spans="1:31" ht="6" customHeight="1">
      <c r="A12" s="200"/>
      <c r="B12" s="230"/>
      <c r="C12" s="230"/>
      <c r="D12" s="231"/>
      <c r="E12" s="231"/>
      <c r="F12" s="199"/>
      <c r="G12" s="230"/>
      <c r="H12" s="230"/>
      <c r="I12" s="230"/>
      <c r="J12" s="230"/>
      <c r="K12" s="229"/>
      <c r="M12" s="182"/>
      <c r="N12" s="118"/>
      <c r="O12" s="118"/>
      <c r="P12" s="139"/>
      <c r="Q12" s="118"/>
      <c r="R12" s="118"/>
      <c r="S12" s="118"/>
      <c r="T12" s="118"/>
      <c r="U12" s="584"/>
      <c r="V12" s="228"/>
      <c r="W12" s="205"/>
      <c r="X12" s="118"/>
      <c r="Y12" s="227"/>
      <c r="Z12" s="118"/>
      <c r="AB12" s="226"/>
      <c r="AC12" s="120"/>
    </row>
    <row r="13" spans="1:31" ht="42.75" customHeight="1">
      <c r="A13" s="101"/>
      <c r="B13" s="694" t="s">
        <v>168</v>
      </c>
      <c r="C13" s="695"/>
      <c r="D13" s="694" t="s">
        <v>167</v>
      </c>
      <c r="E13" s="695"/>
      <c r="F13" s="91"/>
      <c r="G13" s="225" t="s">
        <v>166</v>
      </c>
      <c r="H13" s="224" t="s">
        <v>165</v>
      </c>
      <c r="I13" s="223" t="s">
        <v>164</v>
      </c>
      <c r="J13" s="222" t="s">
        <v>163</v>
      </c>
      <c r="K13" s="183"/>
      <c r="M13" s="182"/>
      <c r="N13" s="185" t="s">
        <v>480</v>
      </c>
      <c r="O13" s="185" t="s">
        <v>479</v>
      </c>
      <c r="P13" s="169" t="s">
        <v>327</v>
      </c>
      <c r="Q13" s="221" t="s">
        <v>478</v>
      </c>
      <c r="R13" s="221" t="s">
        <v>477</v>
      </c>
      <c r="S13" s="221" t="s">
        <v>162</v>
      </c>
      <c r="T13" s="201"/>
      <c r="U13" s="169" t="s">
        <v>161</v>
      </c>
      <c r="V13" s="169" t="s">
        <v>160</v>
      </c>
      <c r="W13" s="169" t="s">
        <v>159</v>
      </c>
      <c r="X13" s="201"/>
      <c r="Y13" s="169" t="s">
        <v>158</v>
      </c>
      <c r="Z13" s="169" t="s">
        <v>157</v>
      </c>
      <c r="AA13" s="169" t="s">
        <v>327</v>
      </c>
      <c r="AB13" s="220" t="s">
        <v>461</v>
      </c>
      <c r="AC13" s="120"/>
    </row>
    <row r="14" spans="1:31" ht="6" customHeight="1">
      <c r="A14" s="101"/>
      <c r="B14" s="706"/>
      <c r="C14" s="719"/>
      <c r="D14" s="706"/>
      <c r="E14" s="707"/>
      <c r="F14" s="91"/>
      <c r="G14" s="219"/>
      <c r="H14" s="219"/>
      <c r="I14" s="101"/>
      <c r="J14" s="218"/>
      <c r="K14" s="183"/>
      <c r="M14" s="182"/>
      <c r="N14" s="185"/>
      <c r="O14" s="185"/>
      <c r="P14" s="185"/>
      <c r="Q14" s="211"/>
      <c r="R14" s="211"/>
      <c r="S14" s="211"/>
      <c r="T14" s="201"/>
      <c r="U14" s="211"/>
      <c r="V14" s="211"/>
      <c r="W14" s="211"/>
      <c r="X14" s="201"/>
      <c r="Y14" s="185"/>
      <c r="Z14" s="185"/>
      <c r="AA14" s="185"/>
      <c r="AB14" s="185"/>
      <c r="AC14" s="120"/>
    </row>
    <row r="15" spans="1:31" ht="18" customHeight="1">
      <c r="A15" s="101"/>
      <c r="B15" s="713"/>
      <c r="C15" s="718"/>
      <c r="D15" s="713"/>
      <c r="E15" s="714"/>
      <c r="F15" s="91"/>
      <c r="G15" s="217"/>
      <c r="H15" s="217"/>
      <c r="I15" s="213">
        <f t="shared" ref="I15:I22" si="0">G15*1.055</f>
        <v>0</v>
      </c>
      <c r="J15" s="216"/>
      <c r="K15" s="183"/>
      <c r="M15" s="182"/>
      <c r="N15" s="211" t="str">
        <f>IF($G$30=P52,$G15-$H15,"-")</f>
        <v>-</v>
      </c>
      <c r="O15" s="211" t="str">
        <f t="shared" ref="O15:O22" si="1">IF($G$30=$P$53,$G15-$H15,"-")</f>
        <v>-</v>
      </c>
      <c r="P15" s="211" t="str">
        <f t="shared" ref="P15:P22" si="2">IF($G$30=$P$51,$G15-$H15,"-")</f>
        <v>-</v>
      </c>
      <c r="Q15" s="211" t="str">
        <f t="shared" ref="Q15:Q22" si="3">IF($G$30=$P$49,$G15-$H15,"-")</f>
        <v>-</v>
      </c>
      <c r="R15" s="211" t="str">
        <f t="shared" ref="R15:R22" si="4">IF($G$30=$P$50,$G15-$H15,"-")</f>
        <v>-</v>
      </c>
      <c r="S15" s="211" t="str">
        <f t="shared" ref="S15:S22" si="5">IF($G$30=$P$54,$G15-$H15,"-")</f>
        <v>-</v>
      </c>
      <c r="T15" s="201"/>
      <c r="U15" s="211" t="str">
        <f t="shared" ref="U15:U20" si="6">IF($G$36=V$39,I15-$J15,"-")</f>
        <v>-</v>
      </c>
      <c r="V15" s="211" t="str">
        <f t="shared" ref="V15:V20" si="7">IF($G$36=V$41,I15-J15,"-")</f>
        <v>-</v>
      </c>
      <c r="W15" s="211" t="str">
        <f t="shared" ref="W15:W20" si="8">IF($G$36=V$40,I15-J15,"-")</f>
        <v>-</v>
      </c>
      <c r="X15" s="201"/>
      <c r="Y15" s="211" t="str">
        <f t="shared" ref="Y15:Y22" si="9">IF($G$41=$Y$44,G15-H15,"-")</f>
        <v>-</v>
      </c>
      <c r="Z15" s="211" t="str">
        <f t="shared" ref="Z15:Z22" si="10">IF($G$41=$Y$45,G15-H15,"-")</f>
        <v>-</v>
      </c>
      <c r="AA15" s="211" t="str">
        <f t="shared" ref="AA15:AA22" si="11">IF($G$41=$Y$43,I15-J15,"-")</f>
        <v>-</v>
      </c>
      <c r="AB15" s="211" t="str">
        <f t="shared" ref="AB15:AB22" si="12">IF($G$41=$Y$42,G15-H15,"-")</f>
        <v>-</v>
      </c>
      <c r="AC15" s="120"/>
    </row>
    <row r="16" spans="1:31" ht="18" customHeight="1">
      <c r="A16" s="101"/>
      <c r="B16" s="703"/>
      <c r="C16" s="704"/>
      <c r="D16" s="703"/>
      <c r="E16" s="705"/>
      <c r="F16" s="91"/>
      <c r="G16" s="214"/>
      <c r="H16" s="214"/>
      <c r="I16" s="213">
        <f t="shared" si="0"/>
        <v>0</v>
      </c>
      <c r="J16" s="212"/>
      <c r="K16" s="183"/>
      <c r="L16" s="90"/>
      <c r="M16" s="182"/>
      <c r="N16" s="211" t="str">
        <f t="shared" ref="N16:N22" si="13">IF($G$30=$P$52,$G16-$H16,"-")</f>
        <v>-</v>
      </c>
      <c r="O16" s="211" t="str">
        <f t="shared" si="1"/>
        <v>-</v>
      </c>
      <c r="P16" s="211" t="str">
        <f t="shared" si="2"/>
        <v>-</v>
      </c>
      <c r="Q16" s="211" t="str">
        <f t="shared" si="3"/>
        <v>-</v>
      </c>
      <c r="R16" s="211" t="str">
        <f t="shared" si="4"/>
        <v>-</v>
      </c>
      <c r="S16" s="211" t="str">
        <f t="shared" si="5"/>
        <v>-</v>
      </c>
      <c r="T16" s="201"/>
      <c r="U16" s="211" t="str">
        <f t="shared" si="6"/>
        <v>-</v>
      </c>
      <c r="V16" s="211" t="str">
        <f t="shared" si="7"/>
        <v>-</v>
      </c>
      <c r="W16" s="211" t="str">
        <f t="shared" si="8"/>
        <v>-</v>
      </c>
      <c r="X16" s="201"/>
      <c r="Y16" s="211" t="str">
        <f t="shared" si="9"/>
        <v>-</v>
      </c>
      <c r="Z16" s="211" t="str">
        <f t="shared" si="10"/>
        <v>-</v>
      </c>
      <c r="AA16" s="211" t="str">
        <f t="shared" si="11"/>
        <v>-</v>
      </c>
      <c r="AB16" s="211" t="str">
        <f t="shared" si="12"/>
        <v>-</v>
      </c>
      <c r="AC16" s="179"/>
    </row>
    <row r="17" spans="1:44" ht="18" customHeight="1">
      <c r="A17" s="101"/>
      <c r="B17" s="703"/>
      <c r="C17" s="704"/>
      <c r="D17" s="703"/>
      <c r="E17" s="705"/>
      <c r="F17" s="91"/>
      <c r="G17" s="214"/>
      <c r="H17" s="214"/>
      <c r="I17" s="213">
        <f t="shared" si="0"/>
        <v>0</v>
      </c>
      <c r="J17" s="212"/>
      <c r="K17" s="97"/>
      <c r="L17" s="90"/>
      <c r="M17" s="182"/>
      <c r="N17" s="211" t="str">
        <f t="shared" si="13"/>
        <v>-</v>
      </c>
      <c r="O17" s="211" t="str">
        <f t="shared" si="1"/>
        <v>-</v>
      </c>
      <c r="P17" s="211" t="str">
        <f t="shared" si="2"/>
        <v>-</v>
      </c>
      <c r="Q17" s="211" t="str">
        <f t="shared" si="3"/>
        <v>-</v>
      </c>
      <c r="R17" s="211" t="str">
        <f t="shared" si="4"/>
        <v>-</v>
      </c>
      <c r="S17" s="211" t="str">
        <f t="shared" si="5"/>
        <v>-</v>
      </c>
      <c r="T17" s="118"/>
      <c r="U17" s="211" t="str">
        <f t="shared" si="6"/>
        <v>-</v>
      </c>
      <c r="V17" s="211" t="str">
        <f t="shared" si="7"/>
        <v>-</v>
      </c>
      <c r="W17" s="211" t="str">
        <f t="shared" si="8"/>
        <v>-</v>
      </c>
      <c r="X17" s="201"/>
      <c r="Y17" s="211" t="str">
        <f t="shared" si="9"/>
        <v>-</v>
      </c>
      <c r="Z17" s="211" t="str">
        <f t="shared" si="10"/>
        <v>-</v>
      </c>
      <c r="AA17" s="211" t="str">
        <f t="shared" si="11"/>
        <v>-</v>
      </c>
      <c r="AB17" s="211" t="str">
        <f t="shared" si="12"/>
        <v>-</v>
      </c>
      <c r="AC17" s="179"/>
      <c r="AJ17" s="90"/>
      <c r="AK17" s="90"/>
      <c r="AL17" s="90"/>
      <c r="AM17" s="90"/>
      <c r="AN17" s="90"/>
      <c r="AO17" s="90"/>
      <c r="AP17" s="90"/>
      <c r="AQ17" s="90"/>
      <c r="AR17" s="90"/>
    </row>
    <row r="18" spans="1:44" ht="18" customHeight="1">
      <c r="A18" s="101"/>
      <c r="B18" s="703"/>
      <c r="C18" s="704"/>
      <c r="D18" s="703"/>
      <c r="E18" s="705"/>
      <c r="F18" s="91"/>
      <c r="G18" s="215"/>
      <c r="H18" s="214"/>
      <c r="I18" s="213">
        <f t="shared" si="0"/>
        <v>0</v>
      </c>
      <c r="J18" s="212"/>
      <c r="K18" s="97"/>
      <c r="L18" s="90"/>
      <c r="M18" s="182"/>
      <c r="N18" s="211" t="str">
        <f t="shared" si="13"/>
        <v>-</v>
      </c>
      <c r="O18" s="211" t="str">
        <f t="shared" si="1"/>
        <v>-</v>
      </c>
      <c r="P18" s="211" t="str">
        <f t="shared" si="2"/>
        <v>-</v>
      </c>
      <c r="Q18" s="211" t="str">
        <f t="shared" si="3"/>
        <v>-</v>
      </c>
      <c r="R18" s="211" t="str">
        <f t="shared" si="4"/>
        <v>-</v>
      </c>
      <c r="S18" s="211" t="str">
        <f t="shared" si="5"/>
        <v>-</v>
      </c>
      <c r="T18" s="118"/>
      <c r="U18" s="211" t="str">
        <f t="shared" si="6"/>
        <v>-</v>
      </c>
      <c r="V18" s="211" t="str">
        <f t="shared" si="7"/>
        <v>-</v>
      </c>
      <c r="W18" s="211" t="str">
        <f t="shared" si="8"/>
        <v>-</v>
      </c>
      <c r="X18" s="201"/>
      <c r="Y18" s="211" t="str">
        <f t="shared" si="9"/>
        <v>-</v>
      </c>
      <c r="Z18" s="211" t="str">
        <f t="shared" si="10"/>
        <v>-</v>
      </c>
      <c r="AA18" s="211" t="str">
        <f t="shared" si="11"/>
        <v>-</v>
      </c>
      <c r="AB18" s="211" t="str">
        <f t="shared" si="12"/>
        <v>-</v>
      </c>
      <c r="AC18" s="179"/>
      <c r="AJ18" s="90"/>
      <c r="AK18" s="90"/>
      <c r="AL18" s="90"/>
      <c r="AM18" s="90"/>
      <c r="AN18" s="90"/>
      <c r="AO18" s="90"/>
      <c r="AP18" s="90"/>
      <c r="AQ18" s="90"/>
      <c r="AR18" s="90"/>
    </row>
    <row r="19" spans="1:44" s="88" customFormat="1" ht="18" customHeight="1">
      <c r="A19" s="184"/>
      <c r="B19" s="703"/>
      <c r="C19" s="704"/>
      <c r="D19" s="703"/>
      <c r="E19" s="705"/>
      <c r="F19" s="91"/>
      <c r="G19" s="215"/>
      <c r="H19" s="214"/>
      <c r="I19" s="213">
        <f t="shared" si="0"/>
        <v>0</v>
      </c>
      <c r="J19" s="212"/>
      <c r="K19" s="97"/>
      <c r="L19" s="90"/>
      <c r="M19" s="182"/>
      <c r="N19" s="211" t="str">
        <f t="shared" si="13"/>
        <v>-</v>
      </c>
      <c r="O19" s="211" t="str">
        <f t="shared" si="1"/>
        <v>-</v>
      </c>
      <c r="P19" s="211" t="str">
        <f t="shared" si="2"/>
        <v>-</v>
      </c>
      <c r="Q19" s="211" t="str">
        <f t="shared" si="3"/>
        <v>-</v>
      </c>
      <c r="R19" s="211" t="str">
        <f t="shared" si="4"/>
        <v>-</v>
      </c>
      <c r="S19" s="211" t="str">
        <f t="shared" si="5"/>
        <v>-</v>
      </c>
      <c r="T19" s="118"/>
      <c r="U19" s="211" t="str">
        <f t="shared" si="6"/>
        <v>-</v>
      </c>
      <c r="V19" s="211" t="str">
        <f t="shared" si="7"/>
        <v>-</v>
      </c>
      <c r="W19" s="211" t="str">
        <f t="shared" si="8"/>
        <v>-</v>
      </c>
      <c r="X19" s="201"/>
      <c r="Y19" s="211" t="str">
        <f t="shared" si="9"/>
        <v>-</v>
      </c>
      <c r="Z19" s="211" t="str">
        <f t="shared" si="10"/>
        <v>-</v>
      </c>
      <c r="AA19" s="211" t="str">
        <f t="shared" si="11"/>
        <v>-</v>
      </c>
      <c r="AB19" s="211" t="str">
        <f t="shared" si="12"/>
        <v>-</v>
      </c>
      <c r="AC19" s="179"/>
      <c r="AJ19" s="91"/>
      <c r="AK19" s="91"/>
      <c r="AL19" s="91"/>
      <c r="AM19" s="91"/>
      <c r="AN19" s="91"/>
      <c r="AO19" s="91"/>
      <c r="AP19" s="91"/>
      <c r="AQ19" s="91"/>
      <c r="AR19" s="90"/>
    </row>
    <row r="20" spans="1:44" s="88" customFormat="1" ht="18" customHeight="1">
      <c r="A20" s="184"/>
      <c r="B20" s="703"/>
      <c r="C20" s="704"/>
      <c r="D20" s="703"/>
      <c r="E20" s="705"/>
      <c r="F20" s="91"/>
      <c r="G20" s="215"/>
      <c r="H20" s="214"/>
      <c r="I20" s="213">
        <f t="shared" si="0"/>
        <v>0</v>
      </c>
      <c r="J20" s="212"/>
      <c r="K20" s="97"/>
      <c r="L20" s="90"/>
      <c r="M20" s="182"/>
      <c r="N20" s="211" t="str">
        <f t="shared" si="13"/>
        <v>-</v>
      </c>
      <c r="O20" s="211" t="str">
        <f t="shared" si="1"/>
        <v>-</v>
      </c>
      <c r="P20" s="211" t="str">
        <f t="shared" si="2"/>
        <v>-</v>
      </c>
      <c r="Q20" s="211" t="str">
        <f t="shared" si="3"/>
        <v>-</v>
      </c>
      <c r="R20" s="211" t="str">
        <f t="shared" si="4"/>
        <v>-</v>
      </c>
      <c r="S20" s="211" t="str">
        <f t="shared" si="5"/>
        <v>-</v>
      </c>
      <c r="T20" s="118"/>
      <c r="U20" s="211" t="str">
        <f t="shared" si="6"/>
        <v>-</v>
      </c>
      <c r="V20" s="211" t="str">
        <f t="shared" si="7"/>
        <v>-</v>
      </c>
      <c r="W20" s="211" t="str">
        <f t="shared" si="8"/>
        <v>-</v>
      </c>
      <c r="X20" s="201"/>
      <c r="Y20" s="211" t="str">
        <f t="shared" si="9"/>
        <v>-</v>
      </c>
      <c r="Z20" s="211" t="str">
        <f t="shared" si="10"/>
        <v>-</v>
      </c>
      <c r="AA20" s="211" t="str">
        <f t="shared" si="11"/>
        <v>-</v>
      </c>
      <c r="AB20" s="211" t="str">
        <f t="shared" si="12"/>
        <v>-</v>
      </c>
      <c r="AC20" s="179"/>
      <c r="AJ20" s="91"/>
      <c r="AK20" s="91"/>
      <c r="AL20" s="91"/>
      <c r="AM20" s="91"/>
      <c r="AN20" s="91"/>
      <c r="AO20" s="91"/>
      <c r="AP20" s="91"/>
      <c r="AQ20" s="91"/>
      <c r="AR20" s="90"/>
    </row>
    <row r="21" spans="1:44" s="88" customFormat="1" ht="18" customHeight="1">
      <c r="A21" s="184"/>
      <c r="B21" s="703"/>
      <c r="C21" s="704"/>
      <c r="D21" s="703"/>
      <c r="E21" s="705"/>
      <c r="F21" s="91"/>
      <c r="G21" s="215"/>
      <c r="H21" s="214"/>
      <c r="I21" s="213">
        <f t="shared" si="0"/>
        <v>0</v>
      </c>
      <c r="J21" s="212"/>
      <c r="K21" s="97"/>
      <c r="L21" s="90"/>
      <c r="M21" s="182"/>
      <c r="N21" s="211" t="str">
        <f t="shared" si="13"/>
        <v>-</v>
      </c>
      <c r="O21" s="211" t="str">
        <f t="shared" si="1"/>
        <v>-</v>
      </c>
      <c r="P21" s="211" t="str">
        <f t="shared" si="2"/>
        <v>-</v>
      </c>
      <c r="Q21" s="211" t="str">
        <f t="shared" si="3"/>
        <v>-</v>
      </c>
      <c r="R21" s="211" t="str">
        <f t="shared" si="4"/>
        <v>-</v>
      </c>
      <c r="S21" s="211" t="str">
        <f t="shared" si="5"/>
        <v>-</v>
      </c>
      <c r="T21" s="118"/>
      <c r="U21" s="211"/>
      <c r="V21" s="211"/>
      <c r="W21" s="211"/>
      <c r="X21" s="201"/>
      <c r="Y21" s="211" t="str">
        <f t="shared" si="9"/>
        <v>-</v>
      </c>
      <c r="Z21" s="211" t="str">
        <f t="shared" si="10"/>
        <v>-</v>
      </c>
      <c r="AA21" s="211" t="str">
        <f t="shared" si="11"/>
        <v>-</v>
      </c>
      <c r="AB21" s="211" t="str">
        <f t="shared" si="12"/>
        <v>-</v>
      </c>
      <c r="AC21" s="179"/>
      <c r="AJ21" s="91"/>
      <c r="AK21" s="91"/>
      <c r="AL21" s="91"/>
      <c r="AM21" s="91"/>
      <c r="AN21" s="91"/>
      <c r="AO21" s="91"/>
      <c r="AP21" s="91"/>
      <c r="AQ21" s="91"/>
      <c r="AR21" s="90"/>
    </row>
    <row r="22" spans="1:44" s="88" customFormat="1" ht="18" customHeight="1">
      <c r="A22" s="184"/>
      <c r="B22" s="701"/>
      <c r="C22" s="702"/>
      <c r="D22" s="703"/>
      <c r="E22" s="705"/>
      <c r="F22" s="91"/>
      <c r="G22" s="215"/>
      <c r="H22" s="214"/>
      <c r="I22" s="213">
        <f t="shared" si="0"/>
        <v>0</v>
      </c>
      <c r="J22" s="212"/>
      <c r="K22" s="97"/>
      <c r="L22" s="90"/>
      <c r="M22" s="182"/>
      <c r="N22" s="211" t="str">
        <f t="shared" si="13"/>
        <v>-</v>
      </c>
      <c r="O22" s="211" t="str">
        <f t="shared" si="1"/>
        <v>-</v>
      </c>
      <c r="P22" s="211" t="str">
        <f t="shared" si="2"/>
        <v>-</v>
      </c>
      <c r="Q22" s="211" t="str">
        <f t="shared" si="3"/>
        <v>-</v>
      </c>
      <c r="R22" s="211" t="str">
        <f t="shared" si="4"/>
        <v>-</v>
      </c>
      <c r="S22" s="211" t="str">
        <f t="shared" si="5"/>
        <v>-</v>
      </c>
      <c r="T22" s="118"/>
      <c r="U22" s="211" t="str">
        <f>IF($G$36=V$39,I22-$J22,"-")</f>
        <v>-</v>
      </c>
      <c r="V22" s="211" t="str">
        <f>IF($G$36=V$41,I22-J22,"-")</f>
        <v>-</v>
      </c>
      <c r="W22" s="211" t="str">
        <f>IF($G$36=V$40,I22-J22,"-")</f>
        <v>-</v>
      </c>
      <c r="X22" s="201"/>
      <c r="Y22" s="211" t="str">
        <f t="shared" si="9"/>
        <v>-</v>
      </c>
      <c r="Z22" s="211" t="str">
        <f t="shared" si="10"/>
        <v>-</v>
      </c>
      <c r="AA22" s="211" t="str">
        <f t="shared" si="11"/>
        <v>-</v>
      </c>
      <c r="AB22" s="211" t="str">
        <f t="shared" si="12"/>
        <v>-</v>
      </c>
      <c r="AC22" s="179"/>
      <c r="AJ22" s="91"/>
      <c r="AK22" s="91"/>
      <c r="AL22" s="91"/>
      <c r="AM22" s="91"/>
      <c r="AN22" s="91"/>
      <c r="AO22" s="91"/>
      <c r="AP22" s="90"/>
      <c r="AQ22" s="90"/>
      <c r="AR22" s="90"/>
    </row>
    <row r="23" spans="1:44" ht="6" customHeight="1">
      <c r="A23" s="184"/>
      <c r="B23" s="691"/>
      <c r="C23" s="692"/>
      <c r="D23" s="691"/>
      <c r="E23" s="693"/>
      <c r="F23" s="601"/>
      <c r="G23" s="209"/>
      <c r="H23" s="210"/>
      <c r="I23" s="209"/>
      <c r="J23" s="208"/>
      <c r="K23" s="97"/>
      <c r="L23" s="90"/>
      <c r="M23" s="182"/>
      <c r="N23" s="207"/>
      <c r="O23" s="207"/>
      <c r="P23" s="207"/>
      <c r="Q23" s="207"/>
      <c r="R23" s="207"/>
      <c r="S23" s="207"/>
      <c r="T23" s="118"/>
      <c r="U23" s="207"/>
      <c r="V23" s="207"/>
      <c r="W23" s="207"/>
      <c r="X23" s="201"/>
      <c r="Y23" s="207"/>
      <c r="Z23" s="207"/>
      <c r="AA23" s="207"/>
      <c r="AB23" s="207"/>
      <c r="AC23" s="179"/>
      <c r="AJ23" s="90"/>
      <c r="AK23" s="90"/>
      <c r="AL23" s="91"/>
      <c r="AM23" s="91"/>
      <c r="AN23" s="90"/>
      <c r="AO23" s="90"/>
      <c r="AP23" s="90"/>
      <c r="AQ23" s="90"/>
      <c r="AR23" s="90"/>
    </row>
    <row r="24" spans="1:44" ht="6" customHeight="1">
      <c r="A24" s="184"/>
      <c r="B24" s="107"/>
      <c r="C24" s="107"/>
      <c r="D24" s="107"/>
      <c r="E24" s="107"/>
      <c r="F24" s="91"/>
      <c r="G24" s="95"/>
      <c r="H24" s="95"/>
      <c r="I24" s="90"/>
      <c r="J24" s="206"/>
      <c r="K24" s="97"/>
      <c r="L24" s="90"/>
      <c r="M24" s="182"/>
      <c r="N24" s="205"/>
      <c r="O24" s="205"/>
      <c r="P24" s="205"/>
      <c r="Q24" s="205"/>
      <c r="R24" s="118"/>
      <c r="S24" s="201"/>
      <c r="T24" s="118"/>
      <c r="U24" s="205"/>
      <c r="V24" s="205"/>
      <c r="W24" s="205"/>
      <c r="X24" s="118"/>
      <c r="Y24" s="201"/>
      <c r="Z24" s="201"/>
      <c r="AA24" s="201"/>
      <c r="AB24" s="201"/>
      <c r="AC24" s="179"/>
      <c r="AJ24" s="90"/>
      <c r="AK24" s="90"/>
      <c r="AL24" s="91"/>
      <c r="AM24" s="91"/>
      <c r="AN24" s="90"/>
      <c r="AO24" s="90"/>
      <c r="AP24" s="90"/>
      <c r="AQ24" s="90"/>
      <c r="AR24" s="90"/>
    </row>
    <row r="25" spans="1:44">
      <c r="A25" s="184"/>
      <c r="B25" s="694" t="s">
        <v>791</v>
      </c>
      <c r="C25" s="695"/>
      <c r="D25" s="696"/>
      <c r="E25" s="697"/>
      <c r="F25" s="163"/>
      <c r="G25" s="204">
        <f>SUM(G14:G24)</f>
        <v>0</v>
      </c>
      <c r="H25" s="203">
        <f>SUM(H14:H23)</f>
        <v>0</v>
      </c>
      <c r="I25" s="203">
        <f>SUM(I14:I23)</f>
        <v>0</v>
      </c>
      <c r="J25" s="176">
        <f>SUM(J14:J23)</f>
        <v>0</v>
      </c>
      <c r="K25" s="97"/>
      <c r="L25" s="90"/>
      <c r="M25" s="182"/>
      <c r="N25" s="202">
        <f t="shared" ref="N25:S25" si="14">SUM(N14:N24)</f>
        <v>0</v>
      </c>
      <c r="O25" s="202">
        <f t="shared" si="14"/>
        <v>0</v>
      </c>
      <c r="P25" s="157">
        <f t="shared" si="14"/>
        <v>0</v>
      </c>
      <c r="Q25" s="157">
        <f t="shared" si="14"/>
        <v>0</v>
      </c>
      <c r="R25" s="157">
        <f t="shared" si="14"/>
        <v>0</v>
      </c>
      <c r="S25" s="157">
        <f t="shared" si="14"/>
        <v>0</v>
      </c>
      <c r="T25" s="118"/>
      <c r="U25" s="157">
        <f>SUM(U14:U24)</f>
        <v>0</v>
      </c>
      <c r="V25" s="157">
        <f>SUM(V14:V24)</f>
        <v>0</v>
      </c>
      <c r="W25" s="157">
        <f>SUM(W14:W24)</f>
        <v>0</v>
      </c>
      <c r="X25" s="118"/>
      <c r="Y25" s="150">
        <f>SUM(Y15:Y24)</f>
        <v>0</v>
      </c>
      <c r="Z25" s="150">
        <f>SUM(Z15:Z24)</f>
        <v>0</v>
      </c>
      <c r="AA25" s="150">
        <f>SUM(AA15:AA24)</f>
        <v>0</v>
      </c>
      <c r="AB25" s="150">
        <f>SUM(AB15:AB24)</f>
        <v>0</v>
      </c>
      <c r="AC25" s="179"/>
      <c r="AJ25" s="90"/>
      <c r="AK25" s="90"/>
      <c r="AL25" s="91"/>
      <c r="AM25" s="91"/>
      <c r="AN25" s="90"/>
      <c r="AO25" s="90"/>
      <c r="AP25" s="90"/>
      <c r="AQ25" s="90"/>
      <c r="AR25" s="90"/>
    </row>
    <row r="26" spans="1:44" ht="6" customHeight="1">
      <c r="A26" s="91"/>
      <c r="B26" s="575"/>
      <c r="C26" s="575"/>
      <c r="D26" s="91"/>
      <c r="E26" s="91"/>
      <c r="F26" s="91"/>
      <c r="G26" s="589"/>
      <c r="H26" s="589"/>
      <c r="I26" s="589"/>
      <c r="J26" s="104"/>
      <c r="K26" s="97"/>
      <c r="L26" s="90"/>
      <c r="M26" s="89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227"/>
      <c r="Z26" s="227"/>
      <c r="AA26" s="227"/>
      <c r="AB26" s="227"/>
      <c r="AC26" s="179"/>
      <c r="AJ26" s="90"/>
      <c r="AK26" s="90"/>
      <c r="AL26" s="91"/>
      <c r="AM26" s="91"/>
      <c r="AN26" s="90"/>
      <c r="AO26" s="90"/>
      <c r="AP26" s="90"/>
      <c r="AQ26" s="90"/>
      <c r="AR26" s="90"/>
    </row>
    <row r="27" spans="1:44" ht="15.6">
      <c r="A27" s="91"/>
      <c r="B27" s="698" t="str">
        <f>IF(H7&gt;=40%,"Cot audit région","-")</f>
        <v>-</v>
      </c>
      <c r="C27" s="699"/>
      <c r="D27" s="700"/>
      <c r="E27" s="700"/>
      <c r="F27" s="578"/>
      <c r="G27" s="590"/>
      <c r="H27" s="591"/>
      <c r="I27" s="592"/>
      <c r="J27" s="104"/>
      <c r="K27" s="94"/>
      <c r="L27" s="90"/>
      <c r="M27" s="89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227"/>
      <c r="Z27" s="227"/>
      <c r="AA27" s="227"/>
      <c r="AB27" s="227"/>
      <c r="AC27" s="179"/>
      <c r="AJ27" s="90"/>
      <c r="AK27" s="90"/>
      <c r="AL27" s="91"/>
      <c r="AM27" s="91"/>
      <c r="AN27" s="90"/>
      <c r="AO27" s="90"/>
      <c r="AP27" s="90"/>
      <c r="AQ27" s="90"/>
      <c r="AR27" s="90"/>
    </row>
    <row r="28" spans="1:44" ht="9" customHeight="1">
      <c r="A28" s="91"/>
      <c r="B28" s="90"/>
      <c r="C28" s="596"/>
      <c r="D28" s="90"/>
      <c r="E28" s="90"/>
      <c r="F28" s="199"/>
      <c r="G28" s="199"/>
      <c r="H28" s="199"/>
      <c r="I28" s="199"/>
      <c r="J28" s="198"/>
      <c r="K28" s="197"/>
      <c r="L28" s="90"/>
      <c r="M28" s="196" t="s">
        <v>156</v>
      </c>
      <c r="N28" s="195" t="s">
        <v>476</v>
      </c>
      <c r="O28" s="195" t="s">
        <v>475</v>
      </c>
      <c r="P28" s="195" t="s">
        <v>474</v>
      </c>
      <c r="Q28" s="195" t="s">
        <v>474</v>
      </c>
      <c r="R28" s="195" t="s">
        <v>473</v>
      </c>
      <c r="S28" s="195" t="s">
        <v>472</v>
      </c>
      <c r="T28" s="194"/>
      <c r="U28" s="193" t="s">
        <v>156</v>
      </c>
      <c r="V28" s="118"/>
      <c r="W28" s="118"/>
      <c r="X28" s="118"/>
      <c r="Y28" s="157" t="s">
        <v>155</v>
      </c>
      <c r="Z28" s="157" t="s">
        <v>154</v>
      </c>
      <c r="AA28" s="157" t="s">
        <v>471</v>
      </c>
      <c r="AB28" s="157" t="s">
        <v>153</v>
      </c>
      <c r="AC28" s="179"/>
      <c r="AJ28" s="90"/>
      <c r="AK28" s="90"/>
      <c r="AL28" s="91"/>
      <c r="AM28" s="91"/>
      <c r="AN28" s="90"/>
      <c r="AO28" s="90"/>
      <c r="AP28" s="90"/>
      <c r="AQ28" s="90"/>
      <c r="AR28" s="90"/>
    </row>
    <row r="29" spans="1:44" ht="18" customHeight="1">
      <c r="A29" s="88"/>
      <c r="B29" s="576" t="s">
        <v>335</v>
      </c>
      <c r="C29" s="586"/>
      <c r="D29" s="586"/>
      <c r="E29" s="577"/>
      <c r="F29" s="91"/>
      <c r="G29" s="737" t="s">
        <v>793</v>
      </c>
      <c r="H29" s="738"/>
      <c r="I29" s="739"/>
      <c r="J29" s="152">
        <f>SUM(J30:J31)</f>
        <v>0</v>
      </c>
      <c r="K29" s="183"/>
      <c r="L29" s="90"/>
      <c r="M29" s="186" t="s">
        <v>139</v>
      </c>
      <c r="N29" s="169"/>
      <c r="O29" s="169"/>
      <c r="P29" s="169">
        <f>IF(H5="-",0,P25*H30)</f>
        <v>0</v>
      </c>
      <c r="Q29" s="169">
        <f>IF($H$5="-",0,Q25*$H$30)</f>
        <v>0</v>
      </c>
      <c r="R29" s="169">
        <f>IF($H$5="-",0,R25*$H$30)</f>
        <v>0</v>
      </c>
      <c r="S29" s="169">
        <f>IF(H5="-",0,S25*H30)</f>
        <v>0</v>
      </c>
      <c r="T29" s="118"/>
      <c r="U29" s="157">
        <v>10000</v>
      </c>
      <c r="V29" s="189">
        <v>50000</v>
      </c>
      <c r="W29" s="189">
        <v>10000</v>
      </c>
      <c r="X29" s="118"/>
      <c r="Y29" s="157"/>
      <c r="Z29" s="157"/>
      <c r="AA29" s="157">
        <f>IF(AA25="-","-",AA25*30%)</f>
        <v>0</v>
      </c>
      <c r="AB29" s="157">
        <f>IF(AB25="-","-",AB25*25%)</f>
        <v>0</v>
      </c>
      <c r="AC29" s="179"/>
      <c r="AJ29" s="90"/>
      <c r="AK29" s="90"/>
      <c r="AL29" s="91"/>
      <c r="AM29" s="91"/>
      <c r="AN29" s="90"/>
      <c r="AO29" s="90"/>
      <c r="AP29" s="90"/>
      <c r="AQ29" s="90"/>
      <c r="AR29" s="90"/>
    </row>
    <row r="30" spans="1:44" ht="15.75" customHeight="1">
      <c r="A30" s="88"/>
      <c r="B30" s="458">
        <f t="shared" ref="B30:B35" si="15">B15</f>
        <v>0</v>
      </c>
      <c r="C30" s="459"/>
      <c r="D30" s="586"/>
      <c r="E30" s="147">
        <f t="shared" ref="E30:E35" si="16">I15*0.3</f>
        <v>0</v>
      </c>
      <c r="F30" s="184"/>
      <c r="G30" s="161" t="s">
        <v>104</v>
      </c>
      <c r="H30" s="735" t="str">
        <f>IF(G30="-","-",IF(H5=N49,P58,P59))</f>
        <v>-</v>
      </c>
      <c r="I30" s="736"/>
      <c r="J30" s="176">
        <f>IF(G30="-",0,IF(G30=P49,Q35,IF(G30=P50,R35,P35)))</f>
        <v>0</v>
      </c>
      <c r="K30" s="183"/>
      <c r="L30" s="90"/>
      <c r="M30" s="159" t="s">
        <v>149</v>
      </c>
      <c r="N30" s="157"/>
      <c r="O30" s="157"/>
      <c r="P30" s="150">
        <f>IF(P29&gt;7000,7000,P29)</f>
        <v>0</v>
      </c>
      <c r="Q30" s="150">
        <f>IF(Q29&gt;7000,7000,Q29)</f>
        <v>0</v>
      </c>
      <c r="R30" s="150">
        <f>IF(R29&gt;10500,10500,R29)</f>
        <v>0</v>
      </c>
      <c r="S30" s="150">
        <f>IF(S29&gt;7500,7500,S29)</f>
        <v>0</v>
      </c>
      <c r="T30" s="118"/>
      <c r="U30" s="157" t="s">
        <v>149</v>
      </c>
      <c r="V30" s="189"/>
      <c r="W30" s="189"/>
      <c r="X30" s="118"/>
      <c r="Y30" s="157" t="s">
        <v>149</v>
      </c>
      <c r="Z30" s="157"/>
      <c r="AA30" s="157"/>
      <c r="AB30" s="157"/>
      <c r="AC30" s="191"/>
      <c r="AJ30" s="90"/>
      <c r="AK30" s="90"/>
      <c r="AO30" s="90"/>
      <c r="AP30" s="90"/>
      <c r="AQ30" s="90"/>
      <c r="AR30" s="90"/>
    </row>
    <row r="31" spans="1:44" ht="15.75" customHeight="1">
      <c r="B31" s="458">
        <f t="shared" si="15"/>
        <v>0</v>
      </c>
      <c r="C31" s="459"/>
      <c r="D31" s="586"/>
      <c r="E31" s="147">
        <f t="shared" si="16"/>
        <v>0</v>
      </c>
      <c r="F31" s="184"/>
      <c r="G31" s="173" t="str">
        <f>IF(G30="-","-",IF(G30=P49,R49,IF(G30=P50,R50,"-")))</f>
        <v>-</v>
      </c>
      <c r="H31" s="735" t="str">
        <f>IF(G31="-","-",IF(H5=N49,R53,R54))</f>
        <v>-</v>
      </c>
      <c r="I31" s="736"/>
      <c r="J31" s="176">
        <f>IF(H5="-",0,IF(G31=R49,Q45,R45))</f>
        <v>0</v>
      </c>
      <c r="K31" s="183"/>
      <c r="L31" s="90"/>
      <c r="T31" s="118"/>
      <c r="U31" s="157" t="e">
        <f>U29*$H$36</f>
        <v>#VALUE!</v>
      </c>
      <c r="V31" s="189" t="e">
        <f>V29*$H$36</f>
        <v>#VALUE!</v>
      </c>
      <c r="W31" s="189" t="e">
        <f>W29*$H$36</f>
        <v>#VALUE!</v>
      </c>
      <c r="X31" s="118"/>
      <c r="Y31" s="150">
        <v>8000</v>
      </c>
      <c r="Z31" s="150">
        <v>5000</v>
      </c>
      <c r="AA31" s="150">
        <f>IF(AA29&gt;3000,3000,AA29)</f>
        <v>0</v>
      </c>
      <c r="AB31" s="150">
        <f>IF(AB29&gt;2000,2000,AB29)</f>
        <v>0</v>
      </c>
      <c r="AC31" s="120"/>
      <c r="AJ31" s="90"/>
      <c r="AK31" s="90"/>
      <c r="AO31" s="90"/>
      <c r="AP31" s="90"/>
      <c r="AQ31" s="90"/>
      <c r="AR31" s="90"/>
    </row>
    <row r="32" spans="1:44">
      <c r="B32" s="458">
        <f t="shared" si="15"/>
        <v>0</v>
      </c>
      <c r="C32" s="459"/>
      <c r="D32" s="586"/>
      <c r="E32" s="147">
        <f t="shared" si="16"/>
        <v>0</v>
      </c>
      <c r="F32" s="184"/>
      <c r="G32" s="146" t="s">
        <v>142</v>
      </c>
      <c r="H32" s="734" t="s">
        <v>104</v>
      </c>
      <c r="I32" s="733"/>
      <c r="J32" s="187">
        <v>0</v>
      </c>
      <c r="K32" s="183"/>
      <c r="L32" s="90"/>
      <c r="M32" s="186" t="s">
        <v>138</v>
      </c>
      <c r="N32" s="169" t="str">
        <f t="shared" ref="N32:S32" si="17">IF($H$5="-","-",N25*$H$30)</f>
        <v>-</v>
      </c>
      <c r="O32" s="169" t="str">
        <f t="shared" si="17"/>
        <v>-</v>
      </c>
      <c r="P32" s="185" t="str">
        <f t="shared" si="17"/>
        <v>-</v>
      </c>
      <c r="Q32" s="185" t="str">
        <f t="shared" si="17"/>
        <v>-</v>
      </c>
      <c r="R32" s="185" t="str">
        <f t="shared" si="17"/>
        <v>-</v>
      </c>
      <c r="S32" s="185" t="str">
        <f t="shared" si="17"/>
        <v>-</v>
      </c>
      <c r="T32" s="118"/>
      <c r="U32" s="118"/>
      <c r="V32" s="118"/>
      <c r="W32" s="118"/>
      <c r="X32" s="118"/>
      <c r="Y32" s="118"/>
      <c r="Z32" s="118"/>
      <c r="AA32" s="118"/>
      <c r="AB32" s="118"/>
      <c r="AC32" s="179"/>
      <c r="AJ32" s="90"/>
      <c r="AK32" s="90"/>
      <c r="AL32" s="91"/>
      <c r="AM32" s="91"/>
      <c r="AN32" s="90"/>
      <c r="AO32" s="90"/>
      <c r="AP32" s="90"/>
      <c r="AQ32" s="90"/>
      <c r="AR32" s="90"/>
    </row>
    <row r="33" spans="2:44">
      <c r="B33" s="458">
        <f t="shared" si="15"/>
        <v>0</v>
      </c>
      <c r="C33" s="459"/>
      <c r="D33" s="586"/>
      <c r="E33" s="147">
        <f t="shared" si="16"/>
        <v>0</v>
      </c>
      <c r="F33" s="184"/>
      <c r="G33" s="173" t="str">
        <f>IF(H32="oui","à quelle date ?","-")</f>
        <v>-</v>
      </c>
      <c r="H33" s="734"/>
      <c r="I33" s="733"/>
      <c r="J33" s="106"/>
      <c r="K33" s="183"/>
      <c r="L33" s="90"/>
      <c r="M33" s="159" t="s">
        <v>149</v>
      </c>
      <c r="N33" s="157"/>
      <c r="O33" s="157"/>
      <c r="P33" s="150">
        <f>IF(P32&gt;10000,10000,P32)</f>
        <v>10000</v>
      </c>
      <c r="Q33" s="150">
        <f>IF(Q32&gt;10000,10000,Q32)</f>
        <v>10000</v>
      </c>
      <c r="R33" s="150">
        <f>IF(R32&gt;15000,15000,R32)</f>
        <v>15000</v>
      </c>
      <c r="S33" s="150">
        <f>IF(S32&gt;10000,10000,S32)</f>
        <v>10000</v>
      </c>
      <c r="T33" s="118"/>
      <c r="U33" s="118"/>
      <c r="V33" s="118"/>
      <c r="W33" s="118"/>
      <c r="X33" s="118"/>
      <c r="Y33" s="174" t="s">
        <v>470</v>
      </c>
      <c r="Z33" s="157"/>
      <c r="AA33" s="157"/>
      <c r="AB33" s="157" t="s">
        <v>152</v>
      </c>
      <c r="AC33" s="179"/>
      <c r="AJ33" s="90"/>
      <c r="AK33" s="90"/>
      <c r="AL33" s="91"/>
      <c r="AM33" s="91"/>
      <c r="AN33" s="90"/>
      <c r="AO33" s="90"/>
      <c r="AP33" s="90"/>
      <c r="AQ33" s="90"/>
      <c r="AR33" s="90"/>
    </row>
    <row r="34" spans="2:44" ht="15.6">
      <c r="B34" s="458">
        <f t="shared" si="15"/>
        <v>0</v>
      </c>
      <c r="C34" s="459"/>
      <c r="D34" s="586"/>
      <c r="E34" s="147">
        <f t="shared" si="16"/>
        <v>0</v>
      </c>
      <c r="F34" s="101"/>
      <c r="G34" s="107"/>
      <c r="H34" s="107"/>
      <c r="I34" s="107"/>
      <c r="J34" s="104"/>
      <c r="K34" s="97"/>
      <c r="L34" s="90"/>
      <c r="M34" s="182"/>
      <c r="N34" s="118"/>
      <c r="O34" s="118"/>
      <c r="P34" s="118"/>
      <c r="Q34" s="118"/>
      <c r="R34" s="118"/>
      <c r="S34" s="118"/>
      <c r="T34" s="118"/>
      <c r="U34" s="150" t="s">
        <v>145</v>
      </c>
      <c r="V34" s="118"/>
      <c r="W34" s="118"/>
      <c r="X34" s="118"/>
      <c r="Y34" s="157"/>
      <c r="Z34" s="157"/>
      <c r="AA34" s="157"/>
      <c r="AB34" s="157">
        <f>IF(Q25="-","-",AB25*25%)</f>
        <v>0</v>
      </c>
      <c r="AC34" s="179"/>
      <c r="AJ34" s="90"/>
      <c r="AK34" s="90"/>
      <c r="AL34" s="181"/>
      <c r="AM34" s="181"/>
      <c r="AN34" s="107"/>
      <c r="AO34" s="181"/>
      <c r="AP34" s="90"/>
      <c r="AQ34" s="178"/>
      <c r="AR34" s="90"/>
    </row>
    <row r="35" spans="2:44" ht="18" customHeight="1">
      <c r="B35" s="458">
        <f t="shared" si="15"/>
        <v>0</v>
      </c>
      <c r="C35" s="459"/>
      <c r="D35" s="586"/>
      <c r="E35" s="147">
        <f t="shared" si="16"/>
        <v>0</v>
      </c>
      <c r="F35" s="101"/>
      <c r="G35" s="737" t="s">
        <v>794</v>
      </c>
      <c r="H35" s="738"/>
      <c r="I35" s="739"/>
      <c r="J35" s="152">
        <f>SUM(J36)</f>
        <v>0</v>
      </c>
      <c r="K35" s="97"/>
      <c r="L35" s="90"/>
      <c r="M35" s="180" t="s">
        <v>146</v>
      </c>
      <c r="N35" s="150">
        <f>IF(A29="-","-",IF(A29=K50,N30,N33))</f>
        <v>0</v>
      </c>
      <c r="O35" s="150">
        <f>IF(G5="-","-",IF(G5=L50,O30,O33))</f>
        <v>0</v>
      </c>
      <c r="P35" s="150" t="str">
        <f>IF(H5="-","-",IF(H5=N49,P30,P33))</f>
        <v>-</v>
      </c>
      <c r="Q35" s="150" t="str">
        <f>IF(H5="-","-",IF(H5=N49,Q30,Q33))</f>
        <v>-</v>
      </c>
      <c r="R35" s="150" t="str">
        <f>IF(H5="-","-",IF(H5=N49,R30,R33))</f>
        <v>-</v>
      </c>
      <c r="S35" s="150" t="str">
        <f>IF(H5="-","-",IF(H5="modeste",S30,S33))</f>
        <v>-</v>
      </c>
      <c r="T35" s="118"/>
      <c r="U35" s="150" t="e">
        <f>IF(U25*$H$36&gt;U31,U31,U25*$H$36)</f>
        <v>#VALUE!</v>
      </c>
      <c r="V35" s="150" t="e">
        <f>IF(V25*$H$36&gt;V31,V31,V25*$H$36)</f>
        <v>#VALUE!</v>
      </c>
      <c r="W35" s="150" t="e">
        <f>IF(W25*$H$36&gt;W31,W31,W25*$H$36)</f>
        <v>#VALUE!</v>
      </c>
      <c r="X35" s="118"/>
      <c r="Y35" s="157" t="s">
        <v>149</v>
      </c>
      <c r="Z35" s="157"/>
      <c r="AA35" s="157"/>
      <c r="AB35" s="150">
        <f>IF(AB34&gt;1000,1000,AB34)</f>
        <v>0</v>
      </c>
      <c r="AC35" s="179"/>
      <c r="AJ35" s="90"/>
      <c r="AK35" s="90"/>
      <c r="AL35" s="90"/>
      <c r="AM35" s="90"/>
      <c r="AN35" s="107"/>
      <c r="AO35" s="178"/>
      <c r="AP35" s="90"/>
      <c r="AQ35" s="178"/>
      <c r="AR35" s="90"/>
    </row>
    <row r="36" spans="2:44" ht="15.75" customHeight="1">
      <c r="B36" s="576" t="s">
        <v>137</v>
      </c>
      <c r="C36" s="586"/>
      <c r="D36" s="586"/>
      <c r="E36" s="147">
        <f>SUM(E30:E35)</f>
        <v>0</v>
      </c>
      <c r="F36" s="101"/>
      <c r="G36" s="177" t="s">
        <v>104</v>
      </c>
      <c r="H36" s="735" t="str">
        <f>IF(G36="-","-",25 %)</f>
        <v>-</v>
      </c>
      <c r="I36" s="736"/>
      <c r="J36" s="176" t="str">
        <f>IF(H36="-","-",IF(G36=V39,U35,W35))</f>
        <v>-</v>
      </c>
      <c r="K36" s="97"/>
      <c r="L36" s="91"/>
      <c r="M36" s="154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AC36" s="120"/>
      <c r="AJ36" s="90"/>
      <c r="AK36" s="90"/>
      <c r="AL36" s="90"/>
      <c r="AM36" s="90"/>
      <c r="AN36" s="90"/>
      <c r="AO36" s="90"/>
      <c r="AP36" s="90"/>
      <c r="AQ36" s="90"/>
      <c r="AR36" s="90"/>
    </row>
    <row r="37" spans="2:44" ht="15" customHeight="1">
      <c r="F37" s="101"/>
      <c r="G37" s="146" t="s">
        <v>142</v>
      </c>
      <c r="H37" s="734" t="s">
        <v>104</v>
      </c>
      <c r="I37" s="733"/>
      <c r="J37" s="175">
        <v>0</v>
      </c>
      <c r="K37" s="97"/>
      <c r="L37" s="91"/>
      <c r="M37" s="165" t="s">
        <v>143</v>
      </c>
      <c r="N37" s="157"/>
      <c r="O37" s="157"/>
      <c r="P37" s="157"/>
      <c r="Q37" s="164" t="s">
        <v>469</v>
      </c>
      <c r="R37" s="164" t="s">
        <v>468</v>
      </c>
      <c r="S37" s="157"/>
      <c r="T37" s="118"/>
      <c r="U37" s="118"/>
      <c r="V37" s="118"/>
      <c r="W37" s="118"/>
      <c r="X37" s="118"/>
      <c r="Y37" s="174" t="s">
        <v>467</v>
      </c>
      <c r="Z37" s="157"/>
      <c r="AA37" s="157"/>
      <c r="AB37" s="157"/>
      <c r="AC37" s="120"/>
      <c r="AJ37" s="90"/>
      <c r="AK37" s="90"/>
      <c r="AL37" s="90"/>
      <c r="AM37" s="90"/>
      <c r="AN37" s="90"/>
      <c r="AO37" s="90"/>
      <c r="AP37" s="90"/>
      <c r="AQ37" s="90"/>
      <c r="AR37" s="90"/>
    </row>
    <row r="38" spans="2:44" ht="15.6">
      <c r="B38" s="455" t="str">
        <f>IF(H5="très modeste", " Anah avance possible au PO","-")</f>
        <v>-</v>
      </c>
      <c r="C38" s="457"/>
      <c r="D38" s="115" t="s">
        <v>334</v>
      </c>
      <c r="E38" s="114">
        <f>IF(B38="-",0,IF(E36&gt;J29*0.7,J29*0.7,E36))</f>
        <v>0</v>
      </c>
      <c r="F38" s="101"/>
      <c r="G38" s="173" t="str">
        <f>IF(H37="oui","à quelle date ?","-")</f>
        <v>-</v>
      </c>
      <c r="H38" s="732"/>
      <c r="I38" s="733"/>
      <c r="J38" s="106"/>
      <c r="K38" s="97"/>
      <c r="L38" s="90"/>
      <c r="M38" s="162"/>
      <c r="N38" s="157"/>
      <c r="O38" s="157"/>
      <c r="P38" s="157"/>
      <c r="Q38" s="157" t="str">
        <f>IF($H$5="-","-",Q25*10%)</f>
        <v>-</v>
      </c>
      <c r="R38" s="157" t="str">
        <f>IF($H$5="-","-",R25*10%)</f>
        <v>-</v>
      </c>
      <c r="S38" s="157"/>
      <c r="T38" s="118"/>
      <c r="U38" s="118"/>
      <c r="V38" s="172" t="s">
        <v>104</v>
      </c>
      <c r="W38" s="118"/>
      <c r="X38" s="118"/>
      <c r="Y38" s="157" t="s">
        <v>149</v>
      </c>
      <c r="Z38" s="157"/>
      <c r="AA38" s="157"/>
      <c r="AB38" s="171">
        <v>1000</v>
      </c>
      <c r="AC38" s="170"/>
      <c r="AJ38" s="90"/>
    </row>
    <row r="39" spans="2:44" ht="15.6">
      <c r="B39" s="127" t="s">
        <v>331</v>
      </c>
      <c r="C39" s="119"/>
      <c r="D39" s="575"/>
      <c r="E39" s="126">
        <f>IF(E38=0,0,I25-E38)</f>
        <v>0</v>
      </c>
      <c r="F39" s="101"/>
      <c r="G39" s="107"/>
      <c r="H39" s="107"/>
      <c r="I39" s="107"/>
      <c r="J39" s="104"/>
      <c r="K39" s="97"/>
      <c r="L39" s="90"/>
      <c r="M39" s="159" t="s">
        <v>149</v>
      </c>
      <c r="N39" s="157"/>
      <c r="O39" s="157"/>
      <c r="P39" s="158"/>
      <c r="Q39" s="150">
        <f>IF(Q38&gt;=1600,1600,Q38)</f>
        <v>1600</v>
      </c>
      <c r="R39" s="150">
        <f>IF(R38&gt;=2000,2000,R38)</f>
        <v>2000</v>
      </c>
      <c r="S39" s="157"/>
      <c r="T39" s="118"/>
      <c r="U39" s="118"/>
      <c r="V39" s="168" t="s">
        <v>466</v>
      </c>
      <c r="W39" s="118"/>
      <c r="X39" s="118"/>
      <c r="Y39" s="169"/>
      <c r="Z39" s="169"/>
      <c r="AA39" s="169"/>
      <c r="AB39" s="169"/>
      <c r="AC39" s="120"/>
      <c r="AJ39" s="90"/>
    </row>
    <row r="40" spans="2:44" ht="18" customHeight="1">
      <c r="B40" s="113" t="s">
        <v>333</v>
      </c>
      <c r="C40" s="99"/>
      <c r="D40" s="99"/>
      <c r="E40" s="112">
        <f>IF(E38=0,0,J51-E38)</f>
        <v>0</v>
      </c>
      <c r="F40" s="101"/>
      <c r="G40" s="737" t="s">
        <v>883</v>
      </c>
      <c r="H40" s="738"/>
      <c r="I40" s="739"/>
      <c r="J40" s="152">
        <f>IF(G41="-",0,SUM(J41:J43))</f>
        <v>0</v>
      </c>
      <c r="K40" s="97"/>
      <c r="L40" s="90"/>
      <c r="T40" s="118"/>
      <c r="U40" s="118"/>
      <c r="V40" s="168" t="s">
        <v>465</v>
      </c>
      <c r="W40" s="118"/>
      <c r="X40" s="118"/>
      <c r="Y40" s="118"/>
      <c r="Z40" s="118"/>
      <c r="AA40" s="118"/>
      <c r="AB40" s="118"/>
      <c r="AC40" s="120"/>
      <c r="AJ40" s="90"/>
    </row>
    <row r="41" spans="2:44" ht="15" customHeight="1">
      <c r="B41" s="119" t="s">
        <v>798</v>
      </c>
      <c r="C41" s="575"/>
      <c r="D41" s="575"/>
      <c r="E41" s="104"/>
      <c r="F41" s="101"/>
      <c r="G41" s="167" t="s">
        <v>104</v>
      </c>
      <c r="H41" s="735" t="str">
        <f>IF(G41="-","-",IF(G41=Y42,Y49,IF(G41=Y43,Y50,"-")))</f>
        <v>-</v>
      </c>
      <c r="I41" s="736"/>
      <c r="J41" s="166">
        <f>IF(G41="-",0,IF(G41=Y42,AB31,AA31))</f>
        <v>0</v>
      </c>
      <c r="K41" s="97"/>
      <c r="L41" s="90"/>
      <c r="M41" s="165" t="s">
        <v>141</v>
      </c>
      <c r="N41" s="157"/>
      <c r="O41" s="157"/>
      <c r="P41" s="157"/>
      <c r="Q41" s="164" t="s">
        <v>464</v>
      </c>
      <c r="R41" s="164" t="s">
        <v>463</v>
      </c>
      <c r="S41" s="157"/>
      <c r="T41" s="118"/>
      <c r="U41" s="118"/>
      <c r="V41" s="121" t="s">
        <v>462</v>
      </c>
      <c r="W41" s="139"/>
      <c r="X41" s="139"/>
      <c r="Y41" s="128" t="s">
        <v>104</v>
      </c>
      <c r="Z41" s="118"/>
      <c r="AA41" s="118"/>
      <c r="AB41" s="138" t="s">
        <v>104</v>
      </c>
      <c r="AC41" s="120"/>
      <c r="AJ41" s="90"/>
    </row>
    <row r="42" spans="2:44" ht="15.6">
      <c r="B42" s="455" t="str">
        <f>IF(H5="-","-","Anah acomptes possibles ")</f>
        <v>-</v>
      </c>
      <c r="C42" s="457"/>
      <c r="D42" s="115" t="s">
        <v>332</v>
      </c>
      <c r="E42" s="114" t="str">
        <f>IF(B42="-","-",J29*0.7)</f>
        <v>-</v>
      </c>
      <c r="F42" s="101"/>
      <c r="G42" s="161" t="s">
        <v>104</v>
      </c>
      <c r="H42" s="696"/>
      <c r="I42" s="731"/>
      <c r="J42" s="160">
        <f>IF(G42="-",0,AB35)</f>
        <v>0</v>
      </c>
      <c r="K42" s="97"/>
      <c r="L42" s="90"/>
      <c r="M42" s="162"/>
      <c r="N42" s="157"/>
      <c r="O42" s="157"/>
      <c r="P42" s="157"/>
      <c r="Q42" s="157" t="str">
        <f>IF($H$5="-","-",Q25*10%)</f>
        <v>-</v>
      </c>
      <c r="R42" s="157" t="str">
        <f>IF($H$5="-","-",R25*10%)</f>
        <v>-</v>
      </c>
      <c r="S42" s="157"/>
      <c r="T42" s="118"/>
      <c r="U42" s="118"/>
      <c r="V42" s="139"/>
      <c r="W42" s="139"/>
      <c r="X42" s="139"/>
      <c r="Y42" s="124" t="s">
        <v>461</v>
      </c>
      <c r="AB42" s="149" t="s">
        <v>460</v>
      </c>
      <c r="AC42" s="120"/>
      <c r="AJ42" s="90"/>
    </row>
    <row r="43" spans="2:44" ht="15.6">
      <c r="B43" s="113" t="s">
        <v>331</v>
      </c>
      <c r="C43" s="100"/>
      <c r="D43" s="99"/>
      <c r="E43" s="136" t="str">
        <f>IF(E42="-","-",I25-E42)</f>
        <v>-</v>
      </c>
      <c r="F43" s="101"/>
      <c r="G43" s="161" t="s">
        <v>104</v>
      </c>
      <c r="H43" s="735" t="str">
        <f>IF(G43="-","-",25 %)</f>
        <v>-</v>
      </c>
      <c r="I43" s="736"/>
      <c r="J43" s="160">
        <f>IF(G43="-",0,AB38)</f>
        <v>0</v>
      </c>
      <c r="K43" s="97"/>
      <c r="M43" s="159" t="s">
        <v>149</v>
      </c>
      <c r="N43" s="157"/>
      <c r="O43" s="157"/>
      <c r="P43" s="158"/>
      <c r="Q43" s="150">
        <f>IF(Q42&gt;=2000,2000,Q42)</f>
        <v>2000</v>
      </c>
      <c r="R43" s="150">
        <f>IF(R42&gt;=4000,4000,R42)</f>
        <v>4000</v>
      </c>
      <c r="S43" s="157"/>
      <c r="T43" s="118"/>
      <c r="U43" s="118"/>
      <c r="V43" s="129" t="s">
        <v>104</v>
      </c>
      <c r="W43" s="139"/>
      <c r="X43" s="139"/>
      <c r="Y43" s="124" t="s">
        <v>327</v>
      </c>
      <c r="AB43" s="118"/>
      <c r="AC43" s="120"/>
      <c r="AJ43" s="90"/>
    </row>
    <row r="44" spans="2:44" ht="15.6">
      <c r="B44" s="119" t="s">
        <v>798</v>
      </c>
      <c r="C44" s="107"/>
      <c r="D44" s="134"/>
      <c r="E44" s="104"/>
      <c r="F44" s="101"/>
      <c r="G44" s="173" t="str">
        <f>IF(H7&gt;=40%,"Participation audit Région","-")</f>
        <v>-</v>
      </c>
      <c r="H44" s="696"/>
      <c r="I44" s="731"/>
      <c r="J44" s="160">
        <f>IF(G44="-",0,400)</f>
        <v>0</v>
      </c>
      <c r="K44" s="97"/>
      <c r="M44" s="156"/>
      <c r="N44" s="155"/>
      <c r="O44" s="155"/>
      <c r="P44" s="155"/>
      <c r="Q44" s="154"/>
      <c r="R44" s="154"/>
      <c r="S44" s="153"/>
      <c r="T44" s="118"/>
      <c r="U44" s="118"/>
      <c r="V44" s="122">
        <v>0.25</v>
      </c>
      <c r="W44" s="139"/>
      <c r="X44" s="139"/>
      <c r="Y44" s="124" t="s">
        <v>451</v>
      </c>
      <c r="Z44" s="133"/>
      <c r="AA44" s="133"/>
      <c r="AB44" s="138" t="s">
        <v>104</v>
      </c>
      <c r="AC44" s="120"/>
      <c r="AJ44" s="90"/>
    </row>
    <row r="45" spans="2:44" ht="15.6">
      <c r="B45" s="455" t="str">
        <f>IF(H5&lt;&gt;"-", "CU Avance possible aux entreprises","-")</f>
        <v>-</v>
      </c>
      <c r="C45" s="456"/>
      <c r="D45" s="132"/>
      <c r="E45" s="114">
        <f>IF(B45="","-",IF(E36&gt;(J51-J48)*0.7,(J51-J48)*0.7,E36))</f>
        <v>0</v>
      </c>
      <c r="F45" s="101"/>
      <c r="K45" s="97"/>
      <c r="L45" s="90"/>
      <c r="M45" s="151" t="s">
        <v>459</v>
      </c>
      <c r="N45" s="150" t="e">
        <f>IF(#REF!="-","-",IF(#REF!=J51,N39,N43))</f>
        <v>#REF!</v>
      </c>
      <c r="O45" s="150" t="e">
        <f>IF(#REF!="-","-",IF(#REF!=K49,O39,O43))</f>
        <v>#REF!</v>
      </c>
      <c r="P45" s="150">
        <f>IF(A29="-","-",IF(A29=L49,P39,P43))</f>
        <v>0</v>
      </c>
      <c r="Q45" s="150">
        <f>IF(G5="-","-",IF(G5=M49,Q39,Q43))</f>
        <v>2000</v>
      </c>
      <c r="R45" s="150" t="str">
        <f>IF(H5="-","-",IF(H5=N49,R39,R43))</f>
        <v>-</v>
      </c>
      <c r="S45" s="150" t="str">
        <f>IF(S35=0,"-",S35)</f>
        <v>-</v>
      </c>
      <c r="T45" s="118"/>
      <c r="U45" s="118"/>
      <c r="V45" s="139"/>
      <c r="W45" s="139"/>
      <c r="X45" s="139"/>
      <c r="Y45" s="124" t="s">
        <v>450</v>
      </c>
      <c r="AB45" s="149" t="s">
        <v>458</v>
      </c>
      <c r="AC45" s="120"/>
      <c r="AJ45" s="90"/>
    </row>
    <row r="46" spans="2:44" ht="15.6">
      <c r="B46" s="127" t="s">
        <v>331</v>
      </c>
      <c r="C46" s="119"/>
      <c r="D46" s="107"/>
      <c r="E46" s="126">
        <f>I25-E45</f>
        <v>0</v>
      </c>
      <c r="F46" s="101"/>
      <c r="G46" s="743" t="str">
        <f>IF(H7&gt;=40%,"Subvention Région","-")</f>
        <v>-</v>
      </c>
      <c r="H46" s="744"/>
      <c r="I46" s="745"/>
      <c r="J46" s="588">
        <f>J47+J48</f>
        <v>0</v>
      </c>
      <c r="K46" s="97"/>
      <c r="L46" s="90"/>
      <c r="T46" s="118"/>
      <c r="U46" s="118"/>
      <c r="V46" s="139"/>
      <c r="W46" s="139"/>
      <c r="X46" s="139"/>
      <c r="Y46" s="121"/>
      <c r="AC46" s="120"/>
      <c r="AJ46" s="90"/>
    </row>
    <row r="47" spans="2:44">
      <c r="B47" s="113" t="s">
        <v>333</v>
      </c>
      <c r="C47" s="99"/>
      <c r="D47" s="99"/>
      <c r="E47" s="112">
        <f>J51-E45</f>
        <v>0</v>
      </c>
      <c r="F47" s="101"/>
      <c r="G47" s="740" t="str">
        <f>IF(H7&gt;=40%,"chèque travaux","-")</f>
        <v>-</v>
      </c>
      <c r="H47" s="741"/>
      <c r="I47" s="742"/>
      <c r="J47" s="216"/>
      <c r="K47" s="97"/>
      <c r="L47" s="90"/>
      <c r="M47" s="89"/>
      <c r="N47" s="123"/>
      <c r="O47" s="123"/>
      <c r="P47" s="123"/>
      <c r="Q47" s="123"/>
      <c r="R47" s="123"/>
      <c r="S47" s="123"/>
      <c r="T47" s="123"/>
      <c r="U47" s="123"/>
      <c r="V47" s="139"/>
      <c r="W47" s="139"/>
      <c r="X47" s="139"/>
      <c r="Y47" s="133"/>
      <c r="Z47" s="118"/>
      <c r="AA47" s="118"/>
      <c r="AB47" s="118"/>
      <c r="AC47" s="120"/>
      <c r="AJ47" s="90"/>
    </row>
    <row r="48" spans="2:44" ht="15.6">
      <c r="B48" s="119"/>
      <c r="C48" s="107"/>
      <c r="D48" s="107"/>
      <c r="E48" s="104"/>
      <c r="F48" s="101"/>
      <c r="G48" s="740" t="str">
        <f>IF(H7&gt;=40%,"chéque audit","-")</f>
        <v>-</v>
      </c>
      <c r="H48" s="741"/>
      <c r="I48" s="742"/>
      <c r="J48" s="176">
        <f>IF(G46="-",0,800)</f>
        <v>0</v>
      </c>
      <c r="K48" s="97"/>
      <c r="L48" s="91"/>
      <c r="N48" s="128" t="s">
        <v>104</v>
      </c>
      <c r="P48" s="128" t="s">
        <v>104</v>
      </c>
      <c r="R48" s="128" t="s">
        <v>104</v>
      </c>
      <c r="S48" s="123"/>
      <c r="T48" s="123"/>
      <c r="U48" s="123"/>
      <c r="V48" s="139"/>
      <c r="W48" s="139"/>
      <c r="X48" s="139"/>
      <c r="Y48" s="138" t="s">
        <v>104</v>
      </c>
      <c r="Z48" s="118"/>
      <c r="AA48" s="118"/>
      <c r="AC48" s="120"/>
      <c r="AJ48" s="90"/>
    </row>
    <row r="49" spans="2:36" ht="15.6">
      <c r="B49" s="455" t="str">
        <f>IF(J35=0,"-","CD 76 acomptes possibles ")</f>
        <v>-</v>
      </c>
      <c r="C49" s="457"/>
      <c r="D49" s="115" t="s">
        <v>332</v>
      </c>
      <c r="E49" s="114" t="str">
        <f>IF(B49="-","-",J35*0.8)</f>
        <v>-</v>
      </c>
      <c r="F49" s="101"/>
      <c r="G49" s="740" t="str">
        <f>IF(H7&gt;=40%,"reste à charge","-")</f>
        <v>-</v>
      </c>
      <c r="H49" s="741"/>
      <c r="I49" s="742"/>
      <c r="J49" s="176">
        <f>I27-J48-J44</f>
        <v>0</v>
      </c>
      <c r="K49" s="97"/>
      <c r="L49" s="91"/>
      <c r="N49" s="124" t="s">
        <v>139</v>
      </c>
      <c r="P49" s="124" t="s">
        <v>456</v>
      </c>
      <c r="R49" s="124" t="s">
        <v>455</v>
      </c>
      <c r="T49" s="123"/>
      <c r="U49" s="85"/>
      <c r="V49" s="133"/>
      <c r="W49" s="133"/>
      <c r="X49" s="139"/>
      <c r="Y49" s="137">
        <v>0.25</v>
      </c>
      <c r="Z49" s="118"/>
      <c r="AA49" s="118"/>
      <c r="AC49" s="120"/>
      <c r="AJ49" s="90"/>
    </row>
    <row r="50" spans="2:36" ht="16.2" thickBot="1">
      <c r="B50" s="113" t="s">
        <v>331</v>
      </c>
      <c r="C50" s="100"/>
      <c r="D50" s="99"/>
      <c r="E50" s="112" t="str">
        <f>IF(E49="-","-",I25-E49)</f>
        <v>-</v>
      </c>
      <c r="F50" s="101"/>
      <c r="K50" s="97"/>
      <c r="L50" s="91"/>
      <c r="N50" s="121" t="s">
        <v>138</v>
      </c>
      <c r="P50" s="141" t="s">
        <v>453</v>
      </c>
      <c r="R50" s="121" t="s">
        <v>452</v>
      </c>
      <c r="T50" s="123"/>
      <c r="U50" s="85"/>
      <c r="V50" s="133"/>
      <c r="W50" s="133"/>
      <c r="X50" s="139"/>
      <c r="Y50" s="137">
        <v>0.3</v>
      </c>
      <c r="Z50" s="118"/>
      <c r="AA50" s="118"/>
      <c r="AC50" s="120"/>
      <c r="AJ50" s="90"/>
    </row>
    <row r="51" spans="2:36" ht="15.6">
      <c r="F51" s="101"/>
      <c r="G51" s="145" t="s">
        <v>792</v>
      </c>
      <c r="H51" s="144"/>
      <c r="I51" s="144"/>
      <c r="J51" s="143">
        <f>IF(G25=0,0,J29+J35+J40+J47-J49)</f>
        <v>0</v>
      </c>
      <c r="K51" s="97"/>
      <c r="L51" s="91"/>
      <c r="M51" s="131"/>
      <c r="N51" s="140"/>
      <c r="O51" s="140"/>
      <c r="P51" s="124" t="s">
        <v>327</v>
      </c>
      <c r="R51" s="123"/>
      <c r="T51" s="123"/>
      <c r="U51" s="85"/>
      <c r="V51" s="133"/>
      <c r="W51" s="139"/>
      <c r="X51" s="139"/>
      <c r="Y51" s="137">
        <v>0.5</v>
      </c>
      <c r="Z51" s="118"/>
      <c r="AA51" s="118"/>
      <c r="AC51" s="120"/>
    </row>
    <row r="52" spans="2:36" ht="15.6" thickBot="1">
      <c r="F52" s="101"/>
      <c r="G52" s="142" t="s">
        <v>336</v>
      </c>
      <c r="H52" s="599" t="str">
        <f>IF(J51=0,"-",J51/I25)</f>
        <v>-</v>
      </c>
      <c r="I52" s="598" t="s">
        <v>454</v>
      </c>
      <c r="J52" s="472"/>
      <c r="K52" s="97"/>
      <c r="L52" s="91"/>
      <c r="M52" s="131"/>
      <c r="N52" s="123"/>
      <c r="O52" s="123"/>
      <c r="P52" s="124" t="s">
        <v>451</v>
      </c>
      <c r="R52" s="138" t="s">
        <v>104</v>
      </c>
      <c r="S52" s="118"/>
      <c r="T52" s="123"/>
      <c r="U52" s="85"/>
      <c r="W52" s="118"/>
      <c r="X52" s="118"/>
      <c r="Z52" s="118"/>
      <c r="AA52" s="118"/>
      <c r="AC52" s="120"/>
    </row>
    <row r="53" spans="2:36">
      <c r="F53" s="101"/>
      <c r="K53" s="97"/>
      <c r="L53" s="91"/>
      <c r="M53" s="131"/>
      <c r="N53" s="123"/>
      <c r="O53" s="123"/>
      <c r="P53" s="124" t="s">
        <v>450</v>
      </c>
      <c r="Q53" s="133"/>
      <c r="R53" s="137">
        <v>0.1</v>
      </c>
      <c r="T53" s="123"/>
      <c r="U53" s="85"/>
      <c r="V53" s="123"/>
      <c r="W53" s="118"/>
      <c r="X53" s="118"/>
      <c r="Z53" s="118"/>
      <c r="AA53" s="118"/>
      <c r="AC53" s="120"/>
    </row>
    <row r="54" spans="2:36" ht="15.6">
      <c r="F54" s="101"/>
      <c r="G54" s="569" t="s">
        <v>725</v>
      </c>
      <c r="H54" s="570"/>
      <c r="I54" s="570"/>
      <c r="J54" s="106"/>
      <c r="K54" s="97"/>
      <c r="L54" s="90"/>
      <c r="M54" s="131"/>
      <c r="N54" s="123"/>
      <c r="O54" s="123"/>
      <c r="P54" s="121" t="s">
        <v>449</v>
      </c>
      <c r="Q54" s="133"/>
      <c r="R54" s="135">
        <v>0.2</v>
      </c>
      <c r="T54" s="123"/>
      <c r="U54" s="123"/>
      <c r="V54" s="118"/>
      <c r="W54" s="118"/>
      <c r="X54" s="118"/>
      <c r="Z54" s="118"/>
      <c r="AA54" s="118"/>
      <c r="AC54" s="120"/>
    </row>
    <row r="55" spans="2:36">
      <c r="F55" s="101"/>
      <c r="G55" s="576" t="s">
        <v>457</v>
      </c>
      <c r="H55" s="602"/>
      <c r="I55" s="460" t="s">
        <v>104</v>
      </c>
      <c r="J55" s="110">
        <v>0</v>
      </c>
      <c r="K55" s="97"/>
      <c r="L55" s="90"/>
      <c r="M55" s="131"/>
      <c r="N55" s="123"/>
      <c r="O55" s="123"/>
      <c r="P55" s="123"/>
      <c r="Q55" s="123"/>
      <c r="R55" s="133"/>
      <c r="T55" s="123"/>
      <c r="U55" s="123"/>
      <c r="V55" s="118"/>
      <c r="W55" s="118"/>
      <c r="X55" s="118"/>
      <c r="Z55" s="118"/>
      <c r="AA55" s="118"/>
      <c r="AC55" s="120"/>
    </row>
    <row r="56" spans="2:36">
      <c r="F56" s="101"/>
      <c r="G56" s="572" t="s">
        <v>330</v>
      </c>
      <c r="H56" s="99" t="s">
        <v>133</v>
      </c>
      <c r="I56" s="460" t="s">
        <v>104</v>
      </c>
      <c r="J56" s="110">
        <v>0</v>
      </c>
      <c r="K56" s="97"/>
      <c r="L56" s="90"/>
      <c r="M56" s="131"/>
      <c r="N56" s="123"/>
      <c r="O56" s="123"/>
      <c r="P56" s="123"/>
      <c r="Q56" s="123"/>
      <c r="R56" s="133"/>
      <c r="T56" s="123"/>
      <c r="U56" s="123"/>
      <c r="V56" s="118"/>
      <c r="W56" s="118"/>
      <c r="X56" s="118"/>
      <c r="Z56" s="118"/>
      <c r="AA56" s="118"/>
      <c r="AC56" s="120"/>
    </row>
    <row r="57" spans="2:36">
      <c r="F57" s="101"/>
      <c r="G57" s="571"/>
      <c r="H57" s="99" t="s">
        <v>328</v>
      </c>
      <c r="I57" s="460" t="s">
        <v>104</v>
      </c>
      <c r="J57" s="110">
        <v>0</v>
      </c>
      <c r="K57" s="97"/>
      <c r="L57" s="90"/>
      <c r="M57" s="131"/>
      <c r="N57" s="130"/>
      <c r="O57" s="123"/>
      <c r="P57" s="129" t="s">
        <v>104</v>
      </c>
      <c r="Q57" s="123"/>
      <c r="R57" s="128" t="s">
        <v>104</v>
      </c>
      <c r="T57" s="123"/>
      <c r="U57" s="123"/>
      <c r="V57" s="118"/>
      <c r="W57" s="118"/>
      <c r="X57" s="118"/>
      <c r="Y57" s="118"/>
      <c r="Z57" s="118"/>
      <c r="AA57" s="118"/>
      <c r="AB57" s="118"/>
      <c r="AC57" s="120"/>
    </row>
    <row r="58" spans="2:36">
      <c r="F58" s="101"/>
      <c r="G58" s="572" t="s">
        <v>329</v>
      </c>
      <c r="H58" s="99"/>
      <c r="I58" s="460" t="s">
        <v>104</v>
      </c>
      <c r="J58" s="110">
        <v>0</v>
      </c>
      <c r="K58" s="97"/>
      <c r="L58" s="90"/>
      <c r="M58" s="89"/>
      <c r="N58" s="118"/>
      <c r="O58" s="118"/>
      <c r="P58" s="125">
        <v>0.35</v>
      </c>
      <c r="Q58" s="118"/>
      <c r="R58" s="124" t="s">
        <v>13</v>
      </c>
      <c r="S58" s="123"/>
      <c r="T58" s="123"/>
      <c r="U58" s="123"/>
      <c r="V58" s="118"/>
      <c r="W58" s="118"/>
      <c r="X58" s="118"/>
      <c r="Y58" s="118"/>
      <c r="Z58" s="118"/>
      <c r="AA58" s="118"/>
      <c r="AB58" s="118"/>
      <c r="AC58" s="120"/>
    </row>
    <row r="59" spans="2:36" ht="15.6">
      <c r="F59" s="101"/>
      <c r="G59" s="572" t="s">
        <v>136</v>
      </c>
      <c r="H59" s="100"/>
      <c r="I59" s="460" t="s">
        <v>104</v>
      </c>
      <c r="J59" s="110">
        <v>0</v>
      </c>
      <c r="K59" s="97"/>
      <c r="L59" s="90"/>
      <c r="M59" s="89"/>
      <c r="N59" s="118"/>
      <c r="O59" s="118"/>
      <c r="P59" s="122">
        <v>0.5</v>
      </c>
      <c r="Q59" s="118"/>
      <c r="R59" s="121" t="s">
        <v>14</v>
      </c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20"/>
    </row>
    <row r="60" spans="2:36" ht="16.2" thickBot="1">
      <c r="F60" s="101"/>
      <c r="G60" s="572" t="s">
        <v>135</v>
      </c>
      <c r="H60" s="100"/>
      <c r="I60" s="460" t="s">
        <v>104</v>
      </c>
      <c r="J60" s="110">
        <v>0</v>
      </c>
      <c r="K60" s="97"/>
      <c r="L60" s="90"/>
      <c r="S60" s="118"/>
      <c r="T60" s="118"/>
      <c r="U60" s="118"/>
      <c r="V60" s="118"/>
      <c r="W60" s="118"/>
      <c r="X60" s="117"/>
      <c r="Y60" s="117"/>
      <c r="Z60" s="117"/>
      <c r="AA60" s="117"/>
      <c r="AB60" s="117"/>
      <c r="AC60" s="116"/>
    </row>
    <row r="61" spans="2:36" ht="15.6">
      <c r="F61" s="101"/>
      <c r="G61" s="572" t="s">
        <v>127</v>
      </c>
      <c r="H61" s="100"/>
      <c r="I61" s="460" t="s">
        <v>104</v>
      </c>
      <c r="J61" s="110">
        <v>0</v>
      </c>
      <c r="K61" s="97"/>
      <c r="L61" s="90"/>
    </row>
    <row r="62" spans="2:36">
      <c r="F62" s="101"/>
      <c r="G62" s="567" t="s">
        <v>134</v>
      </c>
      <c r="H62" s="568" t="s">
        <v>327</v>
      </c>
      <c r="I62" s="460" t="s">
        <v>104</v>
      </c>
      <c r="J62" s="110">
        <v>0</v>
      </c>
      <c r="K62" s="97"/>
      <c r="L62" s="90"/>
    </row>
    <row r="63" spans="2:36">
      <c r="F63" s="101"/>
      <c r="G63" s="567" t="s">
        <v>717</v>
      </c>
      <c r="H63" s="99"/>
      <c r="I63" s="460" t="s">
        <v>104</v>
      </c>
      <c r="J63" s="110">
        <v>0</v>
      </c>
      <c r="K63" s="97"/>
      <c r="L63" s="90"/>
    </row>
    <row r="64" spans="2:36" ht="15.6">
      <c r="F64" s="101"/>
      <c r="G64" s="111" t="s">
        <v>326</v>
      </c>
      <c r="H64" s="99"/>
      <c r="I64" s="460"/>
      <c r="J64" s="110">
        <f>SUM(J55:J63)</f>
        <v>0</v>
      </c>
      <c r="K64" s="97"/>
      <c r="L64" s="90"/>
    </row>
    <row r="65" spans="5:14">
      <c r="F65" s="101"/>
      <c r="G65" s="573"/>
      <c r="H65" s="573"/>
      <c r="I65" s="573"/>
      <c r="J65" s="104"/>
      <c r="K65" s="97"/>
      <c r="L65" s="90"/>
    </row>
    <row r="66" spans="5:14" ht="15.6">
      <c r="F66" s="101"/>
      <c r="G66" s="103" t="s">
        <v>724</v>
      </c>
      <c r="H66" s="102"/>
      <c r="I66" s="109"/>
      <c r="J66" s="462" t="str">
        <f xml:space="preserve"> IF(G25=0,"-",I25-J51-J64)</f>
        <v>-</v>
      </c>
      <c r="K66" s="97"/>
      <c r="L66" s="90"/>
    </row>
    <row r="67" spans="5:14">
      <c r="F67" s="101"/>
      <c r="G67" s="572" t="s">
        <v>448</v>
      </c>
      <c r="H67" s="108"/>
      <c r="I67" s="461" t="str">
        <f>IF(J66="-","-",1-(J66/I25))</f>
        <v>-</v>
      </c>
      <c r="J67" s="98"/>
      <c r="K67" s="97"/>
      <c r="L67" s="90"/>
    </row>
    <row r="68" spans="5:14">
      <c r="F68" s="101"/>
      <c r="G68" s="573"/>
      <c r="H68" s="573"/>
      <c r="I68" s="105"/>
      <c r="J68" s="104"/>
      <c r="K68" s="97"/>
      <c r="L68" s="90"/>
    </row>
    <row r="69" spans="5:14" ht="15.6">
      <c r="F69" s="101"/>
      <c r="G69" s="569" t="s">
        <v>132</v>
      </c>
      <c r="H69" s="570"/>
      <c r="I69" s="612" t="str">
        <f>IF(H5="modeste",IF(I67&gt;=80%,"OUI","NON"),"-")</f>
        <v>-</v>
      </c>
      <c r="J69" s="106"/>
      <c r="K69" s="97"/>
      <c r="L69" s="90"/>
    </row>
    <row r="70" spans="5:14">
      <c r="F70" s="101"/>
      <c r="G70" s="105"/>
      <c r="H70" s="105"/>
      <c r="I70" s="105"/>
      <c r="J70" s="104"/>
      <c r="K70" s="97"/>
      <c r="L70" s="90"/>
    </row>
    <row r="71" spans="5:14" ht="15.6">
      <c r="F71" s="101"/>
      <c r="G71" s="569" t="s">
        <v>723</v>
      </c>
      <c r="H71" s="570"/>
      <c r="I71" s="570"/>
      <c r="J71" s="471"/>
      <c r="K71" s="97"/>
      <c r="L71" s="90"/>
    </row>
    <row r="72" spans="5:14" ht="15.6">
      <c r="F72" s="101"/>
      <c r="G72" s="572" t="s">
        <v>131</v>
      </c>
      <c r="H72" s="100"/>
      <c r="I72" s="460" t="s">
        <v>104</v>
      </c>
      <c r="J72" s="98"/>
      <c r="K72" s="97"/>
      <c r="L72" s="90"/>
    </row>
    <row r="73" spans="5:14" ht="15.6">
      <c r="F73" s="101"/>
      <c r="G73" s="572" t="s">
        <v>130</v>
      </c>
      <c r="H73" s="100"/>
      <c r="I73" s="460" t="s">
        <v>104</v>
      </c>
      <c r="J73" s="98"/>
      <c r="K73" s="97"/>
      <c r="L73" s="90"/>
    </row>
    <row r="74" spans="5:14" ht="15.6">
      <c r="F74" s="101"/>
      <c r="G74" s="572" t="s">
        <v>129</v>
      </c>
      <c r="H74" s="100"/>
      <c r="I74" s="460" t="s">
        <v>104</v>
      </c>
      <c r="J74" s="98"/>
      <c r="K74" s="97"/>
      <c r="L74" s="90"/>
    </row>
    <row r="75" spans="5:14" ht="15.6">
      <c r="F75" s="101"/>
      <c r="G75" s="572" t="s">
        <v>128</v>
      </c>
      <c r="H75" s="100"/>
      <c r="I75" s="460" t="s">
        <v>104</v>
      </c>
      <c r="J75" s="98"/>
      <c r="K75" s="97"/>
      <c r="L75" s="90"/>
    </row>
    <row r="76" spans="5:14" ht="15.6">
      <c r="F76" s="101"/>
      <c r="G76" s="576" t="s">
        <v>127</v>
      </c>
      <c r="H76" s="585"/>
      <c r="I76" s="600" t="s">
        <v>104</v>
      </c>
      <c r="J76" s="106"/>
      <c r="K76" s="97"/>
      <c r="L76" s="90"/>
    </row>
    <row r="77" spans="5:14" ht="6" customHeight="1">
      <c r="E77" s="90"/>
      <c r="F77" s="96"/>
      <c r="G77" s="95"/>
      <c r="H77" s="95"/>
      <c r="I77" s="95"/>
      <c r="J77" s="95"/>
      <c r="K77" s="94"/>
      <c r="L77" s="90"/>
    </row>
    <row r="78" spans="5:14" ht="15.75" customHeight="1">
      <c r="E78" s="90"/>
      <c r="F78" s="90"/>
      <c r="G78" s="90"/>
      <c r="H78" s="90"/>
      <c r="I78" s="90"/>
      <c r="J78" s="90"/>
      <c r="K78" s="90"/>
      <c r="L78" s="90"/>
      <c r="M78" s="89"/>
    </row>
    <row r="79" spans="5:14">
      <c r="M79" s="89"/>
    </row>
    <row r="80" spans="5:14">
      <c r="E80" s="90"/>
      <c r="F80" s="90"/>
      <c r="G80" s="90"/>
      <c r="H80" s="90"/>
      <c r="I80" s="90"/>
      <c r="J80" s="90"/>
      <c r="K80" s="90"/>
      <c r="L80" s="90"/>
      <c r="M80" s="93"/>
      <c r="N80" s="92"/>
    </row>
    <row r="81" spans="5:13">
      <c r="E81" s="90"/>
      <c r="F81" s="90"/>
      <c r="G81" s="90"/>
      <c r="H81" s="90"/>
      <c r="I81" s="90"/>
      <c r="J81" s="90"/>
      <c r="K81" s="90"/>
      <c r="L81" s="90"/>
      <c r="M81" s="89"/>
    </row>
    <row r="82" spans="5:13" ht="15" customHeight="1">
      <c r="E82" s="90"/>
      <c r="F82" s="90"/>
      <c r="G82" s="90"/>
      <c r="H82" s="90"/>
      <c r="I82" s="90"/>
      <c r="J82" s="90"/>
      <c r="K82" s="90"/>
      <c r="L82" s="90"/>
      <c r="M82" s="89"/>
    </row>
    <row r="83" spans="5:13" ht="15" customHeight="1">
      <c r="E83" s="90"/>
      <c r="F83" s="90"/>
      <c r="G83" s="90"/>
      <c r="H83" s="90"/>
      <c r="I83" s="90"/>
      <c r="J83" s="90"/>
      <c r="K83" s="90"/>
      <c r="L83" s="90"/>
      <c r="M83" s="89"/>
    </row>
    <row r="84" spans="5:13" ht="15" customHeight="1">
      <c r="E84" s="90"/>
      <c r="F84" s="90"/>
      <c r="G84" s="90"/>
      <c r="H84" s="90"/>
      <c r="I84" s="90"/>
      <c r="J84" s="90"/>
      <c r="K84" s="90"/>
      <c r="L84" s="90"/>
      <c r="M84" s="89"/>
    </row>
    <row r="85" spans="5:13" ht="15" customHeight="1">
      <c r="E85" s="90"/>
      <c r="F85" s="90"/>
      <c r="G85" s="90"/>
      <c r="H85" s="90"/>
      <c r="I85" s="90"/>
      <c r="J85" s="90"/>
      <c r="K85" s="90"/>
      <c r="L85" s="90"/>
      <c r="M85" s="89"/>
    </row>
    <row r="86" spans="5:13" ht="15" customHeight="1">
      <c r="E86" s="90"/>
      <c r="F86" s="90"/>
      <c r="G86" s="90"/>
      <c r="H86" s="90"/>
      <c r="I86" s="90"/>
      <c r="J86" s="90"/>
      <c r="K86" s="90"/>
      <c r="L86" s="90"/>
      <c r="M86" s="89"/>
    </row>
    <row r="87" spans="5:13" ht="9" customHeight="1">
      <c r="E87" s="90"/>
      <c r="F87" s="90"/>
      <c r="G87" s="90"/>
      <c r="H87" s="90"/>
      <c r="I87" s="90"/>
      <c r="J87" s="90"/>
      <c r="K87" s="90"/>
      <c r="L87" s="90"/>
      <c r="M87" s="89"/>
    </row>
    <row r="88" spans="5:13" ht="15" customHeight="1">
      <c r="E88" s="90"/>
      <c r="F88" s="90"/>
      <c r="G88" s="90"/>
      <c r="H88" s="90"/>
      <c r="I88" s="90"/>
      <c r="J88" s="90"/>
      <c r="K88" s="90"/>
      <c r="L88" s="90"/>
      <c r="M88" s="89"/>
    </row>
    <row r="89" spans="5:13" ht="15" customHeight="1">
      <c r="E89" s="90"/>
      <c r="F89" s="90"/>
      <c r="G89" s="90"/>
      <c r="H89" s="90"/>
      <c r="I89" s="90"/>
      <c r="J89" s="90"/>
      <c r="K89" s="90"/>
      <c r="L89" s="90"/>
      <c r="M89" s="89"/>
    </row>
    <row r="90" spans="5:13" ht="9" customHeight="1">
      <c r="E90" s="90"/>
      <c r="F90" s="90"/>
      <c r="G90" s="90"/>
      <c r="H90" s="90"/>
      <c r="I90" s="90"/>
      <c r="J90" s="90"/>
      <c r="K90" s="90"/>
      <c r="L90" s="90"/>
      <c r="M90" s="89"/>
    </row>
    <row r="91" spans="5:13" ht="15" customHeight="1">
      <c r="E91" s="90"/>
      <c r="F91" s="90"/>
      <c r="G91" s="90"/>
      <c r="H91" s="90"/>
      <c r="I91" s="90"/>
      <c r="J91" s="90"/>
      <c r="K91" s="90"/>
      <c r="L91" s="90"/>
      <c r="M91" s="89"/>
    </row>
    <row r="92" spans="5:13" ht="9" customHeight="1">
      <c r="E92" s="90"/>
      <c r="F92" s="90"/>
      <c r="G92" s="90"/>
      <c r="H92" s="90"/>
      <c r="I92" s="90"/>
      <c r="J92" s="90"/>
      <c r="K92" s="90"/>
      <c r="L92" s="90"/>
      <c r="M92" s="89"/>
    </row>
    <row r="93" spans="5:13" ht="15" customHeight="1">
      <c r="E93" s="90"/>
      <c r="F93" s="90"/>
      <c r="G93" s="90"/>
      <c r="H93" s="90"/>
      <c r="I93" s="90"/>
      <c r="J93" s="90"/>
      <c r="K93" s="90"/>
      <c r="L93" s="90"/>
      <c r="M93" s="89"/>
    </row>
    <row r="94" spans="5:13" ht="15" customHeight="1">
      <c r="E94" s="90"/>
      <c r="F94" s="90"/>
      <c r="G94" s="90"/>
      <c r="H94" s="90"/>
      <c r="I94" s="90"/>
      <c r="J94" s="90"/>
      <c r="K94" s="90"/>
      <c r="L94" s="90"/>
      <c r="M94" s="89"/>
    </row>
    <row r="95" spans="5:13" ht="15" customHeight="1">
      <c r="E95" s="90"/>
      <c r="F95" s="90"/>
      <c r="G95" s="90"/>
      <c r="H95" s="90"/>
      <c r="I95" s="90"/>
      <c r="J95" s="90"/>
      <c r="K95" s="90"/>
      <c r="L95" s="90"/>
      <c r="M95" s="89"/>
    </row>
    <row r="96" spans="5:13" ht="15" customHeight="1">
      <c r="E96" s="90"/>
      <c r="F96" s="90"/>
      <c r="G96" s="90"/>
      <c r="H96" s="90"/>
      <c r="I96" s="90"/>
      <c r="J96" s="90"/>
      <c r="K96" s="90"/>
      <c r="L96" s="90"/>
      <c r="M96" s="89"/>
    </row>
    <row r="97" spans="5:13" ht="15" customHeight="1">
      <c r="E97" s="90"/>
      <c r="F97" s="90"/>
      <c r="G97" s="90"/>
      <c r="H97" s="90"/>
      <c r="I97" s="90"/>
      <c r="J97" s="90"/>
      <c r="K97" s="90"/>
      <c r="L97" s="90"/>
      <c r="M97" s="89"/>
    </row>
    <row r="98" spans="5:13" ht="15" customHeight="1">
      <c r="E98" s="90"/>
      <c r="F98" s="90"/>
      <c r="G98" s="90"/>
      <c r="H98" s="90"/>
      <c r="I98" s="90"/>
      <c r="J98" s="90"/>
      <c r="K98" s="90"/>
      <c r="L98" s="90"/>
      <c r="M98" s="89"/>
    </row>
    <row r="99" spans="5:13" ht="15" customHeight="1">
      <c r="E99" s="90"/>
      <c r="F99" s="91"/>
      <c r="G99" s="90"/>
      <c r="H99" s="90"/>
      <c r="I99" s="90"/>
      <c r="J99" s="90"/>
      <c r="K99" s="90"/>
      <c r="L99" s="90"/>
      <c r="M99" s="89"/>
    </row>
    <row r="100" spans="5:13">
      <c r="E100" s="90"/>
      <c r="F100" s="91"/>
      <c r="G100" s="90"/>
      <c r="H100" s="90"/>
      <c r="I100" s="90"/>
      <c r="J100" s="90"/>
      <c r="K100" s="90"/>
      <c r="L100" s="90"/>
      <c r="M100" s="89"/>
    </row>
    <row r="101" spans="5:13">
      <c r="E101" s="90"/>
      <c r="F101" s="91"/>
      <c r="G101" s="90"/>
      <c r="H101" s="90"/>
      <c r="I101" s="90"/>
      <c r="J101" s="90"/>
      <c r="K101" s="90"/>
      <c r="L101" s="90"/>
      <c r="M101" s="89"/>
    </row>
    <row r="102" spans="5:13">
      <c r="E102" s="90"/>
      <c r="F102" s="91"/>
      <c r="G102" s="90"/>
      <c r="H102" s="90"/>
      <c r="I102" s="90"/>
      <c r="J102" s="90"/>
      <c r="K102" s="90"/>
      <c r="L102" s="90"/>
      <c r="M102" s="89"/>
    </row>
    <row r="103" spans="5:13">
      <c r="E103" s="90"/>
      <c r="F103" s="91"/>
      <c r="G103" s="90"/>
      <c r="H103" s="90"/>
      <c r="I103" s="90"/>
      <c r="J103" s="90"/>
      <c r="K103" s="90"/>
      <c r="L103" s="90"/>
      <c r="M103" s="89"/>
    </row>
    <row r="104" spans="5:13">
      <c r="E104" s="90"/>
      <c r="F104" s="91"/>
      <c r="G104" s="90"/>
      <c r="H104" s="90"/>
      <c r="I104" s="90"/>
      <c r="J104" s="90"/>
      <c r="K104" s="90"/>
      <c r="L104" s="90"/>
      <c r="M104" s="89"/>
    </row>
    <row r="105" spans="5:13">
      <c r="E105" s="90"/>
      <c r="F105" s="91"/>
      <c r="G105" s="90"/>
      <c r="H105" s="90"/>
      <c r="I105" s="90"/>
      <c r="J105" s="90"/>
      <c r="K105" s="90"/>
      <c r="L105" s="90"/>
      <c r="M105" s="89"/>
    </row>
    <row r="118" spans="6:6" ht="9" customHeight="1"/>
    <row r="119" spans="6:6">
      <c r="F119" s="85"/>
    </row>
    <row r="120" spans="6:6">
      <c r="F120" s="85"/>
    </row>
    <row r="121" spans="6:6">
      <c r="F121" s="85"/>
    </row>
  </sheetData>
  <mergeCells count="51">
    <mergeCell ref="G49:I49"/>
    <mergeCell ref="H43:I43"/>
    <mergeCell ref="G47:I47"/>
    <mergeCell ref="G48:I48"/>
    <mergeCell ref="H44:I44"/>
    <mergeCell ref="G46:I46"/>
    <mergeCell ref="I1:K2"/>
    <mergeCell ref="H42:I42"/>
    <mergeCell ref="H38:I38"/>
    <mergeCell ref="H33:I33"/>
    <mergeCell ref="H41:I41"/>
    <mergeCell ref="G29:I29"/>
    <mergeCell ref="G35:I35"/>
    <mergeCell ref="H36:I36"/>
    <mergeCell ref="H37:I37"/>
    <mergeCell ref="G40:I40"/>
    <mergeCell ref="H31:I31"/>
    <mergeCell ref="H30:I30"/>
    <mergeCell ref="H32:I32"/>
    <mergeCell ref="D14:E14"/>
    <mergeCell ref="D16:E16"/>
    <mergeCell ref="B1:H1"/>
    <mergeCell ref="B17:C17"/>
    <mergeCell ref="D13:E13"/>
    <mergeCell ref="C7:E7"/>
    <mergeCell ref="D15:E15"/>
    <mergeCell ref="C8:E8"/>
    <mergeCell ref="C10:E10"/>
    <mergeCell ref="B16:C16"/>
    <mergeCell ref="B15:C15"/>
    <mergeCell ref="B13:C13"/>
    <mergeCell ref="B14:C14"/>
    <mergeCell ref="D5:E5"/>
    <mergeCell ref="B2:H2"/>
    <mergeCell ref="D22:E22"/>
    <mergeCell ref="D19:E19"/>
    <mergeCell ref="D18:E18"/>
    <mergeCell ref="D17:E17"/>
    <mergeCell ref="D21:E21"/>
    <mergeCell ref="D20:E20"/>
    <mergeCell ref="B22:C22"/>
    <mergeCell ref="B21:C21"/>
    <mergeCell ref="B20:C20"/>
    <mergeCell ref="B19:C19"/>
    <mergeCell ref="B18:C18"/>
    <mergeCell ref="B23:C23"/>
    <mergeCell ref="D23:E23"/>
    <mergeCell ref="B25:C25"/>
    <mergeCell ref="D25:E25"/>
    <mergeCell ref="B27:C27"/>
    <mergeCell ref="D27:E27"/>
  </mergeCells>
  <dataValidations count="7">
    <dataValidation type="list" allowBlank="1" showInputMessage="1" showErrorMessage="1" prompt="quels travaux ?" sqref="G43">
      <formula1>$AB$44:$AB$45</formula1>
    </dataValidation>
    <dataValidation type="list" allowBlank="1" showInputMessage="1" showErrorMessage="1" prompt="quels travaux ?" sqref="G42">
      <formula1>$AB$41:$AB$42</formula1>
    </dataValidation>
    <dataValidation type="list" allowBlank="1" showInputMessage="1" showErrorMessage="1" sqref="G41">
      <formula1>$Y$41:$Y$45</formula1>
    </dataValidation>
    <dataValidation type="list" allowBlank="1" showInputMessage="1" showErrorMessage="1" prompt="oui ou non ?" sqref="H32 H37 I55:I63 I72:I76">
      <formula1>$R$57:$R$59</formula1>
    </dataValidation>
    <dataValidation type="list" allowBlank="1" showInputMessage="1" showErrorMessage="1" prompt="quels travaux ?" sqref="G30">
      <formula1>$P$48:$P$54</formula1>
    </dataValidation>
    <dataValidation type="list" allowBlank="1" showInputMessage="1" showErrorMessage="1" prompt="quels travaux ?" sqref="G36">
      <formula1>$V$38:$V$41</formula1>
    </dataValidation>
    <dataValidation type="list" allowBlank="1" showInputMessage="1" showErrorMessage="1" sqref="H5">
      <formula1>Modeste</formula1>
    </dataValidation>
  </dataValidations>
  <printOptions horizontalCentered="1"/>
  <pageMargins left="0.27559055118110237" right="0.23622047244094491" top="0.59055118110236227" bottom="0.78740157480314965" header="0.27559055118110237" footer="0.51181102362204722"/>
  <pageSetup paperSize="9" scale="60" orientation="portrait" horizontalDpi="4294967294" verticalDpi="429496729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M84"/>
  <sheetViews>
    <sheetView topLeftCell="A61" zoomScale="130" zoomScaleNormal="130" zoomScaleSheetLayoutView="100" workbookViewId="0">
      <selection activeCell="C13" sqref="C13"/>
    </sheetView>
  </sheetViews>
  <sheetFormatPr baseColWidth="10" defaultColWidth="11.44140625" defaultRowHeight="15" customHeight="1"/>
  <cols>
    <col min="1" max="1" width="2.33203125" style="30" customWidth="1"/>
    <col min="2" max="2" width="25.88671875" style="30" customWidth="1"/>
    <col min="3" max="3" width="24.5546875" style="30" customWidth="1"/>
    <col min="4" max="4" width="45.44140625" style="30" customWidth="1"/>
    <col min="5" max="5" width="17" style="30" customWidth="1"/>
    <col min="6" max="6" width="15" style="30" customWidth="1"/>
    <col min="7" max="7" width="3" style="30" customWidth="1"/>
    <col min="8" max="8" width="9.88671875" style="30" customWidth="1"/>
    <col min="9" max="16384" width="11.44140625" style="30"/>
  </cols>
  <sheetData>
    <row r="1" spans="2:9" ht="22.5" customHeight="1">
      <c r="B1" s="767" t="s">
        <v>402</v>
      </c>
      <c r="C1" s="768"/>
      <c r="D1" s="768"/>
      <c r="E1" s="485" t="s">
        <v>740</v>
      </c>
      <c r="F1" s="484"/>
    </row>
    <row r="2" spans="2:9" ht="10.5" customHeight="1">
      <c r="B2" s="644" t="s">
        <v>400</v>
      </c>
      <c r="C2" s="644"/>
      <c r="D2" s="644"/>
      <c r="E2" s="644"/>
      <c r="F2" s="644"/>
    </row>
    <row r="3" spans="2:9" ht="9" customHeight="1">
      <c r="B3" s="59"/>
      <c r="C3" s="59"/>
      <c r="D3" s="59"/>
      <c r="E3" s="59"/>
      <c r="F3" s="59"/>
    </row>
    <row r="4" spans="2:9" ht="15.6">
      <c r="B4" s="475" t="s">
        <v>734</v>
      </c>
      <c r="C4" s="475">
        <f>COORDONNEES!C4</f>
        <v>0</v>
      </c>
      <c r="D4" s="483">
        <f>COORDONNEES!F4</f>
        <v>0</v>
      </c>
      <c r="I4" s="473" t="s">
        <v>104</v>
      </c>
    </row>
    <row r="5" spans="2:9" ht="15.6">
      <c r="B5" s="477" t="s">
        <v>89</v>
      </c>
      <c r="C5" s="763">
        <f>COORDONNEES!C6</f>
        <v>0</v>
      </c>
      <c r="D5" s="764"/>
      <c r="I5" s="473" t="s">
        <v>726</v>
      </c>
    </row>
    <row r="6" spans="2:9" ht="15.6">
      <c r="B6" s="477"/>
      <c r="C6" s="765">
        <f>COORDONNEES!C7</f>
        <v>0</v>
      </c>
      <c r="D6" s="766"/>
      <c r="E6" s="500" t="s">
        <v>730</v>
      </c>
      <c r="F6" s="474" t="str">
        <f>COORDONNEES!C25</f>
        <v>-</v>
      </c>
      <c r="I6" s="473" t="s">
        <v>727</v>
      </c>
    </row>
    <row r="7" spans="2:9" ht="15.75" customHeight="1">
      <c r="B7" s="475" t="s">
        <v>360</v>
      </c>
      <c r="C7" s="482">
        <f>COORDONNEES!D9</f>
        <v>0</v>
      </c>
      <c r="E7" s="501" t="s">
        <v>280</v>
      </c>
      <c r="F7" s="84" t="e">
        <f>'QUESTIONNAIRE THERMIQUE'!C64</f>
        <v>#DIV/0!</v>
      </c>
      <c r="I7" s="473" t="s">
        <v>728</v>
      </c>
    </row>
    <row r="8" spans="2:9" ht="15.6">
      <c r="B8" s="51"/>
      <c r="C8" s="476">
        <f>COORDONNEES!G9</f>
        <v>0</v>
      </c>
      <c r="I8" s="473" t="s">
        <v>729</v>
      </c>
    </row>
    <row r="9" spans="2:9" s="35" customFormat="1" ht="15" customHeight="1">
      <c r="B9" s="477" t="s">
        <v>731</v>
      </c>
      <c r="C9" s="478">
        <f>COORDONNEES!C10</f>
        <v>0</v>
      </c>
      <c r="D9" s="30"/>
      <c r="E9" s="37" t="s">
        <v>361</v>
      </c>
      <c r="F9" s="34"/>
    </row>
    <row r="10" spans="2:9" s="35" customFormat="1" ht="15" customHeight="1">
      <c r="B10" s="479"/>
      <c r="C10" s="479"/>
      <c r="D10" s="30"/>
      <c r="E10" s="36" t="s">
        <v>396</v>
      </c>
      <c r="F10" s="496">
        <f ca="1">COUNTIFS(F15:F57,TODAY(),B15:B57,"&lt;&gt;")</f>
        <v>0</v>
      </c>
    </row>
    <row r="11" spans="2:9" s="35" customFormat="1" ht="15" customHeight="1">
      <c r="B11" s="480" t="s">
        <v>732</v>
      </c>
      <c r="C11" s="481" t="str">
        <f>COORDONNEES!C12</f>
        <v>-</v>
      </c>
      <c r="D11" s="30"/>
      <c r="E11" s="37" t="s">
        <v>395</v>
      </c>
      <c r="F11" s="61">
        <f ca="1">COUNTIFS(F15:F58,"&lt;"&amp;TODAY(),B15:B58,"&lt;&gt;")</f>
        <v>9</v>
      </c>
    </row>
    <row r="12" spans="2:9" s="35" customFormat="1" ht="15" customHeight="1">
      <c r="B12" s="480" t="s">
        <v>733</v>
      </c>
      <c r="C12" s="481" t="str">
        <f>COORDONNEES!G12</f>
        <v>-</v>
      </c>
      <c r="D12" s="30"/>
    </row>
    <row r="13" spans="2:9" ht="15" customHeight="1">
      <c r="B13" s="31"/>
      <c r="C13" s="31"/>
      <c r="D13" s="31"/>
      <c r="E13" s="31"/>
      <c r="F13" s="31"/>
    </row>
    <row r="14" spans="2:9" s="41" customFormat="1" ht="32.25" customHeight="1">
      <c r="B14" s="38" t="s">
        <v>388</v>
      </c>
      <c r="C14" s="39" t="s">
        <v>363</v>
      </c>
      <c r="D14" s="39" t="s">
        <v>340</v>
      </c>
      <c r="E14" s="39" t="s">
        <v>354</v>
      </c>
      <c r="F14" s="40" t="s">
        <v>355</v>
      </c>
    </row>
    <row r="15" spans="2:9" ht="15" customHeight="1">
      <c r="B15" s="60" t="s">
        <v>104</v>
      </c>
      <c r="C15" s="21" t="s">
        <v>364</v>
      </c>
      <c r="D15" s="64" t="s">
        <v>341</v>
      </c>
      <c r="E15" s="27"/>
      <c r="F15" s="42"/>
    </row>
    <row r="16" spans="2:9" ht="15" customHeight="1">
      <c r="B16" s="60" t="s">
        <v>104</v>
      </c>
      <c r="C16" s="21" t="s">
        <v>364</v>
      </c>
      <c r="D16" s="64" t="s">
        <v>366</v>
      </c>
      <c r="E16" s="27"/>
      <c r="F16" s="42"/>
    </row>
    <row r="17" spans="2:9" ht="15" customHeight="1">
      <c r="B17" s="60" t="s">
        <v>104</v>
      </c>
      <c r="C17" s="21" t="s">
        <v>364</v>
      </c>
      <c r="D17" s="64" t="s">
        <v>367</v>
      </c>
      <c r="E17" s="27"/>
      <c r="F17" s="43"/>
    </row>
    <row r="18" spans="2:9" ht="15" customHeight="1">
      <c r="B18" s="60" t="s">
        <v>104</v>
      </c>
      <c r="C18" s="21" t="s">
        <v>364</v>
      </c>
      <c r="D18" s="63" t="s">
        <v>405</v>
      </c>
      <c r="E18" s="27"/>
      <c r="F18" s="43"/>
    </row>
    <row r="19" spans="2:9" ht="15" customHeight="1">
      <c r="B19" s="60" t="s">
        <v>104</v>
      </c>
      <c r="C19" s="21" t="s">
        <v>364</v>
      </c>
      <c r="D19" s="63" t="s">
        <v>406</v>
      </c>
      <c r="E19" s="27"/>
      <c r="F19" s="43"/>
    </row>
    <row r="20" spans="2:9" ht="15" customHeight="1">
      <c r="B20" s="60" t="s">
        <v>104</v>
      </c>
      <c r="C20" s="21" t="s">
        <v>364</v>
      </c>
      <c r="D20" s="64" t="s">
        <v>342</v>
      </c>
      <c r="E20" s="27"/>
      <c r="F20" s="44">
        <f>DATE(YEAR(E20),MONTH(E20)+5,DAY(E20))</f>
        <v>152</v>
      </c>
    </row>
    <row r="21" spans="2:9" ht="15" customHeight="1">
      <c r="B21" s="60" t="s">
        <v>104</v>
      </c>
      <c r="C21" s="21" t="s">
        <v>364</v>
      </c>
      <c r="D21" s="64" t="s">
        <v>343</v>
      </c>
      <c r="E21" s="27"/>
      <c r="F21" s="43"/>
      <c r="I21" s="45"/>
    </row>
    <row r="22" spans="2:9" ht="15" customHeight="1">
      <c r="B22" s="60" t="s">
        <v>104</v>
      </c>
      <c r="C22" s="21" t="s">
        <v>364</v>
      </c>
      <c r="D22" s="64" t="s">
        <v>347</v>
      </c>
      <c r="E22" s="27"/>
      <c r="F22" s="43"/>
      <c r="I22" s="45"/>
    </row>
    <row r="23" spans="2:9" ht="15" customHeight="1">
      <c r="B23" s="60" t="s">
        <v>104</v>
      </c>
      <c r="C23" s="22" t="s">
        <v>382</v>
      </c>
      <c r="D23" s="33" t="s">
        <v>385</v>
      </c>
      <c r="E23" s="27"/>
      <c r="F23" s="43"/>
      <c r="I23" s="45"/>
    </row>
    <row r="24" spans="2:9" ht="15" customHeight="1">
      <c r="B24" s="60" t="s">
        <v>104</v>
      </c>
      <c r="C24" s="22" t="s">
        <v>383</v>
      </c>
      <c r="D24" s="33" t="s">
        <v>384</v>
      </c>
      <c r="E24" s="27"/>
      <c r="F24" s="43"/>
      <c r="I24" s="45"/>
    </row>
    <row r="25" spans="2:9" ht="15" customHeight="1">
      <c r="B25" s="60" t="s">
        <v>104</v>
      </c>
      <c r="C25" s="22" t="s">
        <v>386</v>
      </c>
      <c r="D25" s="64" t="s">
        <v>387</v>
      </c>
      <c r="E25" s="27"/>
      <c r="F25" s="43"/>
      <c r="I25" s="45"/>
    </row>
    <row r="26" spans="2:9" ht="15" customHeight="1">
      <c r="B26" s="60" t="s">
        <v>104</v>
      </c>
      <c r="C26" s="23" t="s">
        <v>365</v>
      </c>
      <c r="D26" s="46" t="s">
        <v>426</v>
      </c>
      <c r="E26" s="27"/>
      <c r="F26" s="47"/>
    </row>
    <row r="27" spans="2:9" ht="15" customHeight="1">
      <c r="B27" s="60" t="s">
        <v>104</v>
      </c>
      <c r="C27" s="23" t="s">
        <v>365</v>
      </c>
      <c r="D27" s="452" t="s">
        <v>709</v>
      </c>
      <c r="E27" s="27"/>
      <c r="F27" s="47"/>
    </row>
    <row r="28" spans="2:9" ht="15" customHeight="1">
      <c r="B28" s="24"/>
      <c r="C28" s="25"/>
      <c r="D28" s="32"/>
      <c r="E28" s="26"/>
      <c r="F28" s="48"/>
    </row>
    <row r="29" spans="2:9" ht="15" customHeight="1">
      <c r="B29" s="60" t="s">
        <v>104</v>
      </c>
      <c r="C29" s="21" t="s">
        <v>389</v>
      </c>
      <c r="D29" s="64" t="s">
        <v>352</v>
      </c>
      <c r="E29" s="27"/>
      <c r="F29" s="42"/>
    </row>
    <row r="30" spans="2:9" ht="15" customHeight="1">
      <c r="B30" s="60" t="s">
        <v>104</v>
      </c>
      <c r="C30" s="21" t="s">
        <v>389</v>
      </c>
      <c r="D30" s="64" t="s">
        <v>391</v>
      </c>
      <c r="E30" s="27"/>
      <c r="F30" s="43"/>
    </row>
    <row r="31" spans="2:9" ht="15" customHeight="1">
      <c r="B31" s="60" t="s">
        <v>104</v>
      </c>
      <c r="C31" s="21" t="s">
        <v>389</v>
      </c>
      <c r="D31" s="63" t="s">
        <v>408</v>
      </c>
      <c r="E31" s="27"/>
      <c r="F31" s="43"/>
    </row>
    <row r="32" spans="2:9" ht="15" customHeight="1">
      <c r="B32" s="60" t="s">
        <v>104</v>
      </c>
      <c r="C32" s="21" t="s">
        <v>390</v>
      </c>
      <c r="D32" s="33" t="s">
        <v>353</v>
      </c>
      <c r="E32" s="27"/>
      <c r="F32" s="43"/>
    </row>
    <row r="33" spans="2:9" ht="15" customHeight="1">
      <c r="B33" s="60" t="s">
        <v>104</v>
      </c>
      <c r="C33" s="22" t="s">
        <v>392</v>
      </c>
      <c r="D33" s="33" t="s">
        <v>351</v>
      </c>
      <c r="E33" s="27"/>
      <c r="F33" s="43"/>
      <c r="I33" s="45"/>
    </row>
    <row r="34" spans="2:9" ht="15" customHeight="1">
      <c r="B34" s="60" t="s">
        <v>104</v>
      </c>
      <c r="C34" s="22" t="s">
        <v>392</v>
      </c>
      <c r="D34" s="33" t="s">
        <v>736</v>
      </c>
      <c r="E34" s="27"/>
      <c r="F34" s="43"/>
      <c r="I34" s="45"/>
    </row>
    <row r="35" spans="2:9" ht="15" customHeight="1">
      <c r="B35" s="60" t="s">
        <v>104</v>
      </c>
      <c r="C35" s="495" t="s">
        <v>404</v>
      </c>
      <c r="D35" s="62" t="s">
        <v>735</v>
      </c>
      <c r="E35" s="27"/>
      <c r="F35" s="43"/>
      <c r="I35" s="45"/>
    </row>
    <row r="36" spans="2:9" ht="15" customHeight="1">
      <c r="B36" s="60" t="s">
        <v>104</v>
      </c>
      <c r="C36" s="22"/>
      <c r="D36" s="63"/>
      <c r="E36" s="27"/>
      <c r="F36" s="43"/>
      <c r="I36" s="45"/>
    </row>
    <row r="37" spans="2:9" ht="15" customHeight="1">
      <c r="B37" s="24"/>
      <c r="C37" s="25"/>
      <c r="D37" s="32"/>
      <c r="E37" s="26"/>
      <c r="F37" s="48"/>
      <c r="I37" s="45"/>
    </row>
    <row r="38" spans="2:9" ht="15" customHeight="1">
      <c r="B38" s="60" t="s">
        <v>104</v>
      </c>
      <c r="C38" s="22" t="s">
        <v>344</v>
      </c>
      <c r="D38" s="64" t="s">
        <v>345</v>
      </c>
      <c r="E38" s="27"/>
      <c r="F38" s="43"/>
      <c r="I38" s="45"/>
    </row>
    <row r="39" spans="2:9" ht="15" customHeight="1">
      <c r="B39" s="60" t="s">
        <v>104</v>
      </c>
      <c r="C39" s="22" t="s">
        <v>344</v>
      </c>
      <c r="D39" s="33" t="s">
        <v>346</v>
      </c>
      <c r="E39" s="27"/>
      <c r="F39" s="43"/>
    </row>
    <row r="40" spans="2:9" ht="15" customHeight="1">
      <c r="B40" s="60" t="s">
        <v>104</v>
      </c>
      <c r="C40" s="22" t="s">
        <v>344</v>
      </c>
      <c r="D40" s="62" t="s">
        <v>403</v>
      </c>
      <c r="E40" s="27"/>
      <c r="F40" s="43"/>
    </row>
    <row r="41" spans="2:9" ht="15" customHeight="1">
      <c r="B41" s="60" t="s">
        <v>104</v>
      </c>
      <c r="C41" s="22"/>
      <c r="D41" s="63"/>
      <c r="E41" s="27"/>
      <c r="F41" s="43"/>
    </row>
    <row r="42" spans="2:9" ht="15" customHeight="1">
      <c r="B42" s="24"/>
      <c r="C42" s="25"/>
      <c r="D42" s="32"/>
      <c r="E42" s="26"/>
      <c r="F42" s="48"/>
    </row>
    <row r="43" spans="2:9" ht="15" customHeight="1">
      <c r="B43" s="60" t="s">
        <v>104</v>
      </c>
      <c r="C43" s="22" t="s">
        <v>348</v>
      </c>
      <c r="D43" s="64" t="s">
        <v>349</v>
      </c>
      <c r="E43" s="27"/>
      <c r="F43" s="43"/>
    </row>
    <row r="44" spans="2:9" ht="15" customHeight="1">
      <c r="B44" s="60" t="s">
        <v>104</v>
      </c>
      <c r="C44" s="22" t="s">
        <v>348</v>
      </c>
      <c r="D44" s="64" t="s">
        <v>350</v>
      </c>
      <c r="E44" s="27"/>
      <c r="F44" s="43"/>
    </row>
    <row r="45" spans="2:9" ht="15" customHeight="1">
      <c r="B45" s="60" t="s">
        <v>104</v>
      </c>
      <c r="C45" s="22" t="s">
        <v>348</v>
      </c>
      <c r="D45" s="33" t="s">
        <v>368</v>
      </c>
      <c r="E45" s="27"/>
      <c r="F45" s="43"/>
    </row>
    <row r="46" spans="2:9" ht="15" customHeight="1">
      <c r="B46" s="60" t="s">
        <v>104</v>
      </c>
      <c r="C46" s="22"/>
      <c r="D46" s="33"/>
      <c r="E46" s="27"/>
      <c r="F46" s="43"/>
    </row>
    <row r="47" spans="2:9" ht="15" customHeight="1">
      <c r="B47" s="24"/>
      <c r="C47" s="25" t="s">
        <v>738</v>
      </c>
      <c r="D47" s="32"/>
      <c r="E47" s="26"/>
      <c r="F47" s="48"/>
    </row>
    <row r="48" spans="2:9" ht="15" customHeight="1">
      <c r="B48" s="60" t="s">
        <v>104</v>
      </c>
      <c r="C48" s="22" t="s">
        <v>737</v>
      </c>
      <c r="D48" s="33" t="e">
        <f>'QUESTIONNAIRE THERMIQUE'!F40:H40</f>
        <v>#VALUE!</v>
      </c>
      <c r="E48" s="27"/>
      <c r="F48" s="44">
        <f>DATE(YEAR(E48),MONTH(E48)+5,DAY(E48))</f>
        <v>152</v>
      </c>
    </row>
    <row r="49" spans="2:13" ht="15" customHeight="1">
      <c r="B49" s="60" t="s">
        <v>104</v>
      </c>
      <c r="C49" s="22" t="s">
        <v>737</v>
      </c>
      <c r="D49" s="33" t="e">
        <f>'QUESTIONNAIRE THERMIQUE'!F41:H41</f>
        <v>#VALUE!</v>
      </c>
      <c r="E49" s="28"/>
      <c r="F49" s="44">
        <f t="shared" ref="F49:F57" si="0">DATE(YEAR(E49),MONTH(E49)+5,DAY(E49))</f>
        <v>152</v>
      </c>
    </row>
    <row r="50" spans="2:13" ht="15" customHeight="1">
      <c r="B50" s="60" t="s">
        <v>104</v>
      </c>
      <c r="C50" s="22" t="s">
        <v>737</v>
      </c>
      <c r="D50" s="33" t="e">
        <f>'QUESTIONNAIRE THERMIQUE'!F42:H42</f>
        <v>#VALUE!</v>
      </c>
      <c r="E50" s="27"/>
      <c r="F50" s="44">
        <f t="shared" si="0"/>
        <v>152</v>
      </c>
    </row>
    <row r="51" spans="2:13" ht="15" customHeight="1">
      <c r="B51" s="60" t="s">
        <v>104</v>
      </c>
      <c r="C51" s="22" t="s">
        <v>737</v>
      </c>
      <c r="D51" s="33" t="e">
        <f>'QUESTIONNAIRE THERMIQUE'!F43:H43</f>
        <v>#VALUE!</v>
      </c>
      <c r="E51" s="27"/>
      <c r="F51" s="44">
        <f t="shared" si="0"/>
        <v>152</v>
      </c>
    </row>
    <row r="52" spans="2:13" ht="15" customHeight="1">
      <c r="B52" s="60" t="s">
        <v>104</v>
      </c>
      <c r="C52" s="22" t="s">
        <v>737</v>
      </c>
      <c r="D52" s="33" t="e">
        <f>'QUESTIONNAIRE THERMIQUE'!F44:H44</f>
        <v>#VALUE!</v>
      </c>
      <c r="E52" s="27"/>
      <c r="F52" s="44">
        <f t="shared" si="0"/>
        <v>152</v>
      </c>
    </row>
    <row r="53" spans="2:13" ht="15" customHeight="1">
      <c r="B53" s="497"/>
      <c r="C53" s="498" t="s">
        <v>739</v>
      </c>
      <c r="D53" s="499"/>
      <c r="E53" s="26"/>
      <c r="F53" s="48">
        <f t="shared" si="0"/>
        <v>152</v>
      </c>
    </row>
    <row r="54" spans="2:13" ht="15" customHeight="1">
      <c r="B54" s="60" t="s">
        <v>104</v>
      </c>
      <c r="C54" s="22" t="s">
        <v>737</v>
      </c>
      <c r="D54" s="63">
        <f>'QUESTIONNAIRE AUTONOMIE'!C63:D63</f>
        <v>0</v>
      </c>
      <c r="E54" s="27"/>
      <c r="F54" s="44">
        <f t="shared" si="0"/>
        <v>152</v>
      </c>
    </row>
    <row r="55" spans="2:13" ht="15" customHeight="1">
      <c r="B55" s="60" t="s">
        <v>104</v>
      </c>
      <c r="C55" s="22" t="s">
        <v>737</v>
      </c>
      <c r="D55" s="63">
        <f>'QUESTIONNAIRE AUTONOMIE'!C64:D64</f>
        <v>0</v>
      </c>
      <c r="E55" s="27"/>
      <c r="F55" s="44">
        <f t="shared" si="0"/>
        <v>152</v>
      </c>
    </row>
    <row r="56" spans="2:13" ht="15" customHeight="1">
      <c r="B56" s="60" t="s">
        <v>104</v>
      </c>
      <c r="C56" s="22" t="s">
        <v>737</v>
      </c>
      <c r="D56" s="63">
        <f>'QUESTIONNAIRE AUTONOMIE'!C65:D65</f>
        <v>0</v>
      </c>
      <c r="E56" s="27"/>
      <c r="F56" s="44">
        <f t="shared" si="0"/>
        <v>152</v>
      </c>
    </row>
    <row r="57" spans="2:13" ht="15" customHeight="1">
      <c r="B57" s="493"/>
      <c r="C57" s="494"/>
      <c r="D57" s="63">
        <f>'QUESTIONNAIRE AUTONOMIE'!C66:D66</f>
        <v>0</v>
      </c>
      <c r="E57" s="27"/>
      <c r="F57" s="44">
        <f t="shared" si="0"/>
        <v>152</v>
      </c>
    </row>
    <row r="58" spans="2:13" ht="15" customHeight="1">
      <c r="B58" s="29"/>
      <c r="C58" s="20"/>
    </row>
    <row r="59" spans="2:13" ht="28.2" customHeight="1">
      <c r="B59" s="502" t="s">
        <v>399</v>
      </c>
      <c r="C59" s="503"/>
      <c r="D59" s="504"/>
      <c r="E59" s="504"/>
      <c r="F59" s="505"/>
    </row>
    <row r="60" spans="2:13" ht="15" customHeight="1">
      <c r="B60" s="506"/>
      <c r="C60" s="20"/>
      <c r="F60" s="507"/>
    </row>
    <row r="61" spans="2:13" ht="15" customHeight="1">
      <c r="B61" s="506"/>
      <c r="C61" s="20"/>
      <c r="F61" s="507"/>
    </row>
    <row r="62" spans="2:13" ht="15" customHeight="1">
      <c r="B62" s="508"/>
      <c r="C62" s="509"/>
      <c r="D62" s="510"/>
      <c r="E62" s="510"/>
      <c r="F62" s="511"/>
    </row>
    <row r="63" spans="2:13" ht="33.6" customHeight="1">
      <c r="B63" s="29"/>
      <c r="C63" s="20"/>
    </row>
    <row r="64" spans="2:13" s="550" customFormat="1" ht="67.5" customHeight="1">
      <c r="B64" s="769" t="s">
        <v>776</v>
      </c>
      <c r="C64" s="769"/>
      <c r="D64" s="769"/>
      <c r="E64" s="769"/>
      <c r="F64" s="769"/>
      <c r="G64" s="769"/>
      <c r="H64" s="769"/>
      <c r="I64" s="769"/>
      <c r="J64" s="769"/>
      <c r="K64" s="769"/>
      <c r="L64" s="769"/>
      <c r="M64" s="769"/>
    </row>
    <row r="65" spans="2:13" s="550" customFormat="1" ht="15" customHeight="1">
      <c r="B65" s="758" t="s">
        <v>451</v>
      </c>
      <c r="C65" s="553"/>
      <c r="D65" s="759" t="s">
        <v>746</v>
      </c>
      <c r="E65" s="759"/>
      <c r="F65" s="759"/>
      <c r="G65" s="759"/>
      <c r="H65" s="759"/>
      <c r="I65" s="759"/>
      <c r="J65" s="759"/>
      <c r="K65" s="759"/>
      <c r="L65" s="759"/>
      <c r="M65" s="759"/>
    </row>
    <row r="66" spans="2:13" s="550" customFormat="1" ht="15" customHeight="1">
      <c r="B66" s="758"/>
      <c r="C66" s="553"/>
      <c r="D66" s="554" t="s">
        <v>747</v>
      </c>
      <c r="E66" s="553"/>
      <c r="F66" s="760" t="s">
        <v>327</v>
      </c>
      <c r="G66" s="761"/>
      <c r="H66" s="762"/>
      <c r="I66" s="553"/>
      <c r="J66" s="760" t="s">
        <v>748</v>
      </c>
      <c r="K66" s="762"/>
      <c r="L66" s="553"/>
      <c r="M66" s="554" t="s">
        <v>749</v>
      </c>
    </row>
    <row r="67" spans="2:13" s="550" customFormat="1" ht="114">
      <c r="B67" s="757" t="s">
        <v>777</v>
      </c>
      <c r="C67" s="748"/>
      <c r="D67" s="757" t="s">
        <v>778</v>
      </c>
      <c r="E67" s="748"/>
      <c r="F67" s="750" t="s">
        <v>750</v>
      </c>
      <c r="G67" s="751"/>
      <c r="H67" s="752"/>
      <c r="I67" s="748"/>
      <c r="J67" s="750" t="s">
        <v>771</v>
      </c>
      <c r="K67" s="752"/>
      <c r="L67" s="748"/>
      <c r="M67" s="555" t="s">
        <v>751</v>
      </c>
    </row>
    <row r="68" spans="2:13" s="550" customFormat="1" ht="150" customHeight="1">
      <c r="B68" s="757"/>
      <c r="C68" s="749"/>
      <c r="D68" s="757"/>
      <c r="E68" s="749"/>
      <c r="F68" s="753"/>
      <c r="G68" s="754"/>
      <c r="H68" s="755"/>
      <c r="I68" s="749"/>
      <c r="J68" s="753"/>
      <c r="K68" s="755"/>
      <c r="L68" s="749"/>
      <c r="M68" s="555" t="s">
        <v>752</v>
      </c>
    </row>
    <row r="69" spans="2:13" s="550" customFormat="1" ht="15" customHeight="1">
      <c r="B69" s="556"/>
      <c r="C69" s="556"/>
      <c r="D69" s="556"/>
      <c r="E69" s="556"/>
      <c r="F69" s="556"/>
      <c r="G69" s="556"/>
      <c r="H69" s="556"/>
      <c r="I69" s="556"/>
      <c r="J69" s="556"/>
      <c r="K69" s="556"/>
      <c r="L69" s="556"/>
      <c r="M69" s="556"/>
    </row>
    <row r="70" spans="2:13" s="550" customFormat="1" ht="15" customHeight="1">
      <c r="B70" s="756" t="s">
        <v>753</v>
      </c>
      <c r="C70" s="756"/>
      <c r="D70" s="756"/>
      <c r="E70" s="756"/>
      <c r="F70" s="756"/>
      <c r="G70" s="756"/>
      <c r="H70" s="756"/>
      <c r="I70" s="756"/>
      <c r="J70" s="756"/>
      <c r="K70" s="756"/>
      <c r="L70" s="756"/>
      <c r="M70" s="756"/>
    </row>
    <row r="71" spans="2:13" s="550" customFormat="1" ht="22.8">
      <c r="B71" s="557" t="s">
        <v>772</v>
      </c>
      <c r="C71" s="558"/>
      <c r="D71" s="746" t="s">
        <v>754</v>
      </c>
      <c r="E71" s="746"/>
      <c r="F71" s="746"/>
      <c r="G71" s="553"/>
      <c r="H71" s="747" t="s">
        <v>755</v>
      </c>
      <c r="I71" s="747"/>
      <c r="J71" s="747"/>
      <c r="K71" s="746" t="s">
        <v>756</v>
      </c>
      <c r="L71" s="746"/>
      <c r="M71" s="746"/>
    </row>
    <row r="72" spans="2:13" s="550" customFormat="1" ht="22.8">
      <c r="B72" s="557" t="s">
        <v>757</v>
      </c>
      <c r="C72" s="558"/>
      <c r="D72" s="746" t="s">
        <v>758</v>
      </c>
      <c r="E72" s="746"/>
      <c r="F72" s="746"/>
      <c r="G72" s="553"/>
      <c r="H72" s="747" t="s">
        <v>759</v>
      </c>
      <c r="I72" s="747"/>
      <c r="J72" s="747"/>
      <c r="K72" s="746" t="s">
        <v>760</v>
      </c>
      <c r="L72" s="746"/>
      <c r="M72" s="746"/>
    </row>
    <row r="73" spans="2:13" s="550" customFormat="1" ht="22.8">
      <c r="B73" s="557" t="s">
        <v>761</v>
      </c>
      <c r="C73" s="558"/>
      <c r="D73" s="746" t="s">
        <v>177</v>
      </c>
      <c r="E73" s="746"/>
      <c r="F73" s="746"/>
      <c r="G73" s="553"/>
      <c r="H73" s="747" t="s">
        <v>762</v>
      </c>
      <c r="I73" s="747"/>
      <c r="J73" s="747"/>
      <c r="K73" s="746" t="s">
        <v>763</v>
      </c>
      <c r="L73" s="746"/>
      <c r="M73" s="746"/>
    </row>
    <row r="74" spans="2:13" s="550" customFormat="1" ht="11.4">
      <c r="B74" s="557" t="s">
        <v>764</v>
      </c>
      <c r="C74" s="558"/>
      <c r="D74" s="746" t="s">
        <v>773</v>
      </c>
      <c r="E74" s="746"/>
      <c r="F74" s="746"/>
      <c r="G74" s="553"/>
      <c r="H74" s="747" t="s">
        <v>765</v>
      </c>
      <c r="I74" s="747"/>
      <c r="J74" s="747"/>
      <c r="K74" s="746" t="s">
        <v>774</v>
      </c>
      <c r="L74" s="746"/>
      <c r="M74" s="746"/>
    </row>
    <row r="75" spans="2:13" s="550" customFormat="1" ht="11.4">
      <c r="B75" s="557" t="s">
        <v>764</v>
      </c>
      <c r="C75" s="558"/>
      <c r="D75" s="746" t="s">
        <v>766</v>
      </c>
      <c r="E75" s="746"/>
      <c r="F75" s="746"/>
      <c r="G75" s="553"/>
      <c r="H75" s="747" t="s">
        <v>767</v>
      </c>
      <c r="I75" s="747"/>
      <c r="J75" s="747"/>
      <c r="K75" s="746" t="s">
        <v>775</v>
      </c>
      <c r="L75" s="746"/>
      <c r="M75" s="746"/>
    </row>
    <row r="76" spans="2:13" s="550" customFormat="1" ht="11.4">
      <c r="B76" s="557" t="s">
        <v>764</v>
      </c>
      <c r="C76" s="558"/>
      <c r="D76" s="746" t="s">
        <v>768</v>
      </c>
      <c r="E76" s="746"/>
      <c r="F76" s="746"/>
      <c r="G76" s="559"/>
      <c r="H76" s="747" t="s">
        <v>769</v>
      </c>
      <c r="I76" s="747"/>
      <c r="J76" s="747"/>
      <c r="K76" s="746" t="s">
        <v>770</v>
      </c>
      <c r="L76" s="746"/>
      <c r="M76" s="746"/>
    </row>
    <row r="77" spans="2:13" s="551" customFormat="1" ht="15" customHeight="1"/>
    <row r="78" spans="2:13" s="552" customFormat="1" ht="15" customHeight="1"/>
    <row r="79" spans="2:13" s="552" customFormat="1" ht="15" customHeight="1"/>
    <row r="80" spans="2:13" s="552" customFormat="1" ht="15" customHeight="1"/>
    <row r="81" s="552" customFormat="1" ht="15" customHeight="1"/>
    <row r="82" s="552" customFormat="1" ht="15" customHeight="1"/>
    <row r="83" s="552" customFormat="1" ht="15" customHeight="1"/>
    <row r="84" s="552" customFormat="1" ht="15" customHeight="1"/>
  </sheetData>
  <mergeCells count="36">
    <mergeCell ref="B2:F2"/>
    <mergeCell ref="C5:D5"/>
    <mergeCell ref="C6:D6"/>
    <mergeCell ref="B1:D1"/>
    <mergeCell ref="B64:M64"/>
    <mergeCell ref="B67:B68"/>
    <mergeCell ref="C67:C68"/>
    <mergeCell ref="D67:D68"/>
    <mergeCell ref="B65:B66"/>
    <mergeCell ref="D65:M65"/>
    <mergeCell ref="F66:H66"/>
    <mergeCell ref="J66:K66"/>
    <mergeCell ref="J67:K68"/>
    <mergeCell ref="L67:L68"/>
    <mergeCell ref="H73:J73"/>
    <mergeCell ref="K73:M73"/>
    <mergeCell ref="B70:M70"/>
    <mergeCell ref="D71:F71"/>
    <mergeCell ref="H71:J71"/>
    <mergeCell ref="K71:M71"/>
    <mergeCell ref="D76:F76"/>
    <mergeCell ref="H76:J76"/>
    <mergeCell ref="K76:M76"/>
    <mergeCell ref="I67:I68"/>
    <mergeCell ref="F67:H68"/>
    <mergeCell ref="E67:E68"/>
    <mergeCell ref="D74:F74"/>
    <mergeCell ref="H74:J74"/>
    <mergeCell ref="K74:M74"/>
    <mergeCell ref="D75:F75"/>
    <mergeCell ref="H75:J75"/>
    <mergeCell ref="K75:M75"/>
    <mergeCell ref="D72:F72"/>
    <mergeCell ref="H72:J72"/>
    <mergeCell ref="K72:M72"/>
    <mergeCell ref="D73:F73"/>
  </mergeCells>
  <dataValidations count="1">
    <dataValidation type="list" allowBlank="1" showInputMessage="1" showErrorMessage="1" sqref="B15:B27 B43:B46 B38:B41 B29:B36 B48:B57">
      <formula1>$I$4:$I$8</formula1>
    </dataValidation>
  </dataValidations>
  <pageMargins left="0.7" right="0.7" top="0.75" bottom="0.75" header="0.3" footer="0.3"/>
  <pageSetup paperSize="9" scale="69" orientation="portrait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opLeftCell="A31" zoomScale="130" zoomScaleNormal="130" zoomScaleSheetLayoutView="115" workbookViewId="0">
      <selection activeCell="B7" sqref="B7"/>
    </sheetView>
  </sheetViews>
  <sheetFormatPr baseColWidth="10" defaultColWidth="11.44140625" defaultRowHeight="15" customHeight="1"/>
  <cols>
    <col min="1" max="1" width="3.5546875" style="30" customWidth="1"/>
    <col min="2" max="2" width="27.109375" style="30" customWidth="1"/>
    <col min="3" max="3" width="31.44140625" style="546" customWidth="1"/>
    <col min="4" max="4" width="23.88671875" style="30" customWidth="1"/>
    <col min="5" max="5" width="17.88671875" style="30" customWidth="1"/>
    <col min="6" max="6" width="17.5546875" style="30" customWidth="1"/>
    <col min="7" max="7" width="3" style="30" customWidth="1"/>
    <col min="8" max="16384" width="11.44140625" style="30"/>
  </cols>
  <sheetData>
    <row r="1" spans="2:8" s="57" customFormat="1" ht="33.75" customHeight="1">
      <c r="B1" s="778" t="s">
        <v>378</v>
      </c>
      <c r="C1" s="779"/>
      <c r="D1" s="779"/>
      <c r="E1" s="548" t="s">
        <v>718</v>
      </c>
      <c r="F1" s="547"/>
    </row>
    <row r="2" spans="2:8" s="58" customFormat="1" ht="9" customHeight="1">
      <c r="B2" s="780" t="s">
        <v>400</v>
      </c>
      <c r="C2" s="780"/>
      <c r="D2" s="780"/>
      <c r="E2" s="491"/>
      <c r="F2" s="465"/>
    </row>
    <row r="3" spans="2:8" s="50" customFormat="1" ht="10.5" customHeight="1">
      <c r="B3" s="49"/>
      <c r="C3" s="531"/>
      <c r="D3" s="49"/>
      <c r="E3" s="49"/>
      <c r="F3" s="49"/>
    </row>
    <row r="4" spans="2:8" ht="15.6">
      <c r="B4" s="475" t="s">
        <v>734</v>
      </c>
      <c r="C4" s="532">
        <f>COORDONNEES!C4</f>
        <v>0</v>
      </c>
      <c r="D4" s="512"/>
      <c r="E4" s="492">
        <f>COORDONNEES!F4</f>
        <v>0</v>
      </c>
    </row>
    <row r="6" spans="2:8" ht="15.6">
      <c r="B6" s="477" t="s">
        <v>89</v>
      </c>
      <c r="C6" s="533">
        <f>COORDONNEES!C6</f>
        <v>0</v>
      </c>
      <c r="D6" s="513"/>
      <c r="E6" s="490"/>
    </row>
    <row r="7" spans="2:8" s="50" customFormat="1" ht="15.6">
      <c r="B7" s="477"/>
      <c r="C7" s="534">
        <f>COORDONNEES!C7</f>
        <v>0</v>
      </c>
      <c r="D7" s="514"/>
      <c r="E7" s="486"/>
    </row>
    <row r="8" spans="2:8" ht="15.6">
      <c r="B8" s="475" t="s">
        <v>360</v>
      </c>
      <c r="C8" s="535">
        <f>COORDONNEES!D9</f>
        <v>0</v>
      </c>
      <c r="D8" s="482"/>
      <c r="E8" s="476">
        <f>COORDONNEES!G9</f>
        <v>0</v>
      </c>
      <c r="F8" s="50"/>
    </row>
    <row r="9" spans="2:8" ht="15.6">
      <c r="B9" s="477" t="s">
        <v>731</v>
      </c>
      <c r="C9" s="536">
        <f>COORDONNEES!C10</f>
        <v>0</v>
      </c>
      <c r="D9" s="515"/>
      <c r="E9" s="50"/>
      <c r="F9" s="50"/>
    </row>
    <row r="10" spans="2:8" s="35" customFormat="1" ht="15" customHeight="1">
      <c r="B10" s="479"/>
      <c r="C10" s="537"/>
      <c r="D10" s="479"/>
      <c r="E10" s="50"/>
      <c r="F10" s="50"/>
      <c r="G10" s="30"/>
      <c r="H10" s="30"/>
    </row>
    <row r="11" spans="2:8" s="35" customFormat="1" ht="15" customHeight="1">
      <c r="B11" s="480" t="s">
        <v>732</v>
      </c>
      <c r="C11" s="538" t="str">
        <f>'QUESTIONNAIRE THERMIQUE'!F2</f>
        <v>-</v>
      </c>
      <c r="D11" s="61"/>
      <c r="E11" s="487" t="s">
        <v>730</v>
      </c>
      <c r="F11" s="488" t="str">
        <f>COORDONNEES!C25</f>
        <v>-</v>
      </c>
      <c r="G11" s="30"/>
      <c r="H11" s="30"/>
    </row>
    <row r="12" spans="2:8" s="35" customFormat="1" ht="15" customHeight="1">
      <c r="B12" s="480" t="s">
        <v>733</v>
      </c>
      <c r="C12" s="538" t="str">
        <f>'QUESTIONNAIRE THERMIQUE'!D2</f>
        <v>-</v>
      </c>
      <c r="D12" s="481"/>
      <c r="E12" s="480" t="s">
        <v>280</v>
      </c>
      <c r="F12" s="489" t="e">
        <f>'QUESTIONNAIRE THERMIQUE'!C64</f>
        <v>#DIV/0!</v>
      </c>
      <c r="G12" s="30"/>
      <c r="H12" s="30"/>
    </row>
    <row r="13" spans="2:8" ht="15" customHeight="1">
      <c r="B13" s="31"/>
      <c r="C13" s="539"/>
      <c r="D13" s="31"/>
      <c r="E13" s="31"/>
      <c r="F13" s="31"/>
    </row>
    <row r="14" spans="2:8" s="41" customFormat="1" ht="17.25" customHeight="1">
      <c r="B14" s="516" t="s">
        <v>363</v>
      </c>
      <c r="C14" s="540" t="s">
        <v>340</v>
      </c>
      <c r="D14" s="517" t="s">
        <v>743</v>
      </c>
      <c r="E14" s="517" t="s">
        <v>362</v>
      </c>
      <c r="F14" s="518" t="s">
        <v>745</v>
      </c>
    </row>
    <row r="15" spans="2:8" ht="21" customHeight="1">
      <c r="B15" s="519" t="s">
        <v>393</v>
      </c>
      <c r="C15" s="787" t="s">
        <v>369</v>
      </c>
      <c r="D15" s="788"/>
      <c r="E15" s="524"/>
      <c r="F15" s="520"/>
    </row>
    <row r="16" spans="2:8" ht="21" customHeight="1">
      <c r="B16" s="519" t="s">
        <v>393</v>
      </c>
      <c r="C16" s="776" t="s">
        <v>370</v>
      </c>
      <c r="D16" s="777"/>
      <c r="E16" s="524"/>
      <c r="F16" s="521"/>
    </row>
    <row r="17" spans="2:9" ht="21" customHeight="1">
      <c r="B17" s="519" t="s">
        <v>393</v>
      </c>
      <c r="C17" s="781" t="s">
        <v>371</v>
      </c>
      <c r="D17" s="782"/>
      <c r="E17" s="524"/>
      <c r="F17" s="521"/>
    </row>
    <row r="18" spans="2:9" ht="21" customHeight="1">
      <c r="B18" s="519" t="s">
        <v>394</v>
      </c>
      <c r="C18" s="776" t="s">
        <v>380</v>
      </c>
      <c r="D18" s="777"/>
      <c r="E18" s="524"/>
      <c r="F18" s="522"/>
    </row>
    <row r="19" spans="2:9" ht="21" customHeight="1">
      <c r="B19" s="519" t="s">
        <v>394</v>
      </c>
      <c r="C19" s="774" t="s">
        <v>381</v>
      </c>
      <c r="D19" s="775"/>
      <c r="E19" s="524"/>
      <c r="F19" s="522"/>
    </row>
    <row r="20" spans="2:9" ht="21" customHeight="1">
      <c r="B20" s="523" t="s">
        <v>372</v>
      </c>
      <c r="C20" s="772" t="s">
        <v>150</v>
      </c>
      <c r="D20" s="773"/>
      <c r="E20" s="524"/>
      <c r="F20" s="520"/>
    </row>
    <row r="21" spans="2:9" ht="21" customHeight="1">
      <c r="B21" s="525" t="s">
        <v>372</v>
      </c>
      <c r="C21" s="770" t="s">
        <v>373</v>
      </c>
      <c r="D21" s="771"/>
      <c r="E21" s="524"/>
      <c r="F21" s="520"/>
      <c r="I21" s="45"/>
    </row>
    <row r="22" spans="2:9" ht="21" customHeight="1">
      <c r="B22" s="525" t="s">
        <v>372</v>
      </c>
      <c r="C22" s="770" t="s">
        <v>144</v>
      </c>
      <c r="D22" s="771"/>
      <c r="E22" s="524"/>
      <c r="F22" s="526"/>
      <c r="I22" s="45"/>
    </row>
    <row r="23" spans="2:9" ht="21" customHeight="1">
      <c r="B23" s="525" t="s">
        <v>372</v>
      </c>
      <c r="C23" s="770" t="s">
        <v>374</v>
      </c>
      <c r="D23" s="771"/>
      <c r="E23" s="524"/>
      <c r="F23" s="520"/>
    </row>
    <row r="24" spans="2:9" ht="21" customHeight="1">
      <c r="B24" s="525" t="s">
        <v>372</v>
      </c>
      <c r="C24" s="770" t="s">
        <v>375</v>
      </c>
      <c r="D24" s="771"/>
      <c r="E24" s="524"/>
      <c r="F24" s="526"/>
    </row>
    <row r="25" spans="2:9" ht="21" customHeight="1">
      <c r="B25" s="525" t="s">
        <v>372</v>
      </c>
      <c r="C25" s="770" t="s">
        <v>376</v>
      </c>
      <c r="D25" s="771"/>
      <c r="E25" s="524"/>
      <c r="F25" s="526"/>
    </row>
    <row r="26" spans="2:9" ht="21" customHeight="1">
      <c r="B26" s="525" t="s">
        <v>372</v>
      </c>
      <c r="C26" s="770" t="s">
        <v>377</v>
      </c>
      <c r="D26" s="771"/>
      <c r="E26" s="524"/>
      <c r="F26" s="526"/>
    </row>
    <row r="27" spans="2:9" ht="21" customHeight="1">
      <c r="B27" s="525" t="s">
        <v>372</v>
      </c>
      <c r="C27" s="770" t="s">
        <v>407</v>
      </c>
      <c r="D27" s="771"/>
      <c r="E27" s="524"/>
      <c r="F27" s="526"/>
    </row>
    <row r="28" spans="2:9" ht="21" customHeight="1">
      <c r="B28" s="527" t="s">
        <v>398</v>
      </c>
      <c r="C28" s="770">
        <f>'QUESTIONNAIRE AUTONOMIE'!C57:D57</f>
        <v>0</v>
      </c>
      <c r="D28" s="771"/>
      <c r="E28" s="524"/>
      <c r="F28" s="526"/>
    </row>
    <row r="29" spans="2:9" ht="21" customHeight="1">
      <c r="B29" s="519" t="s">
        <v>401</v>
      </c>
      <c r="C29" s="770" t="s">
        <v>744</v>
      </c>
      <c r="D29" s="771"/>
      <c r="E29" s="524"/>
      <c r="F29" s="526"/>
    </row>
    <row r="30" spans="2:9" ht="21" customHeight="1">
      <c r="B30" s="527" t="s">
        <v>397</v>
      </c>
      <c r="C30" s="541" t="e">
        <f>'QUESTIONNAIRE THERMIQUE'!F40:H40</f>
        <v>#VALUE!</v>
      </c>
      <c r="D30" s="524">
        <f>'QUESTIONNAIRE AUTONOMIE'!C63:D63</f>
        <v>0</v>
      </c>
      <c r="E30" s="524"/>
      <c r="F30" s="526"/>
    </row>
    <row r="31" spans="2:9" ht="21" customHeight="1">
      <c r="B31" s="527" t="s">
        <v>379</v>
      </c>
      <c r="C31" s="541" t="e">
        <f>'QUESTIONNAIRE THERMIQUE'!F40:H40</f>
        <v>#VALUE!</v>
      </c>
      <c r="D31" s="524"/>
      <c r="E31" s="524"/>
      <c r="F31" s="526"/>
    </row>
    <row r="32" spans="2:9" ht="21" customHeight="1">
      <c r="B32" s="519" t="s">
        <v>742</v>
      </c>
      <c r="C32" s="785" t="s">
        <v>741</v>
      </c>
      <c r="D32" s="786"/>
      <c r="E32" s="524"/>
      <c r="F32" s="526"/>
    </row>
    <row r="33" spans="2:6" ht="21" customHeight="1">
      <c r="B33" s="527" t="s">
        <v>397</v>
      </c>
      <c r="C33" s="541" t="e">
        <f>'QUESTIONNAIRE THERMIQUE'!F41:H41</f>
        <v>#VALUE!</v>
      </c>
      <c r="D33" s="524">
        <f>'QUESTIONNAIRE AUTONOMIE'!C64:D64</f>
        <v>0</v>
      </c>
      <c r="E33" s="524"/>
      <c r="F33" s="520"/>
    </row>
    <row r="34" spans="2:6" ht="21" customHeight="1">
      <c r="B34" s="527" t="s">
        <v>379</v>
      </c>
      <c r="C34" s="541" t="e">
        <f>'QUESTIONNAIRE THERMIQUE'!F41:H41</f>
        <v>#VALUE!</v>
      </c>
      <c r="D34" s="524"/>
      <c r="E34" s="524"/>
      <c r="F34" s="526"/>
    </row>
    <row r="35" spans="2:6" ht="21" customHeight="1">
      <c r="B35" s="519" t="s">
        <v>742</v>
      </c>
      <c r="C35" s="785" t="s">
        <v>741</v>
      </c>
      <c r="D35" s="786"/>
      <c r="E35" s="524"/>
      <c r="F35" s="526"/>
    </row>
    <row r="36" spans="2:6" ht="21" customHeight="1">
      <c r="B36" s="527" t="s">
        <v>397</v>
      </c>
      <c r="C36" s="541" t="e">
        <f>'QUESTIONNAIRE THERMIQUE'!F42:H42</f>
        <v>#VALUE!</v>
      </c>
      <c r="D36" s="524">
        <f>'QUESTIONNAIRE AUTONOMIE'!C65:D65</f>
        <v>0</v>
      </c>
      <c r="E36" s="524"/>
      <c r="F36" s="526"/>
    </row>
    <row r="37" spans="2:6" ht="21" customHeight="1">
      <c r="B37" s="527" t="s">
        <v>379</v>
      </c>
      <c r="C37" s="541" t="e">
        <f>'QUESTIONNAIRE THERMIQUE'!F42:H42</f>
        <v>#VALUE!</v>
      </c>
      <c r="D37" s="524"/>
      <c r="E37" s="524"/>
      <c r="F37" s="526"/>
    </row>
    <row r="38" spans="2:6" ht="21" customHeight="1">
      <c r="B38" s="519" t="s">
        <v>742</v>
      </c>
      <c r="C38" s="785" t="s">
        <v>741</v>
      </c>
      <c r="D38" s="786"/>
      <c r="E38" s="524"/>
      <c r="F38" s="526"/>
    </row>
    <row r="39" spans="2:6" ht="21" customHeight="1">
      <c r="B39" s="527" t="s">
        <v>397</v>
      </c>
      <c r="C39" s="541" t="e">
        <f>'QUESTIONNAIRE THERMIQUE'!F43:H43</f>
        <v>#VALUE!</v>
      </c>
      <c r="D39" s="524">
        <f>'QUESTIONNAIRE AUTONOMIE'!C66:D66</f>
        <v>0</v>
      </c>
      <c r="E39" s="524"/>
      <c r="F39" s="526"/>
    </row>
    <row r="40" spans="2:6" ht="21" customHeight="1">
      <c r="B40" s="527" t="s">
        <v>379</v>
      </c>
      <c r="C40" s="541" t="e">
        <f>'QUESTIONNAIRE THERMIQUE'!F43:H43</f>
        <v>#VALUE!</v>
      </c>
      <c r="D40" s="524"/>
      <c r="E40" s="524"/>
      <c r="F40" s="526"/>
    </row>
    <row r="41" spans="2:6" ht="21" customHeight="1">
      <c r="B41" s="519" t="s">
        <v>742</v>
      </c>
      <c r="C41" s="785" t="s">
        <v>741</v>
      </c>
      <c r="D41" s="786"/>
      <c r="E41" s="524"/>
      <c r="F41" s="526"/>
    </row>
    <row r="42" spans="2:6" ht="21" customHeight="1">
      <c r="B42" s="527" t="s">
        <v>397</v>
      </c>
      <c r="C42" s="541" t="e">
        <f>'QUESTIONNAIRE THERMIQUE'!F44:H44</f>
        <v>#VALUE!</v>
      </c>
      <c r="D42" s="524">
        <f>'QUESTIONNAIRE AUTONOMIE'!C67:D67</f>
        <v>0</v>
      </c>
      <c r="E42" s="524"/>
      <c r="F42" s="526"/>
    </row>
    <row r="43" spans="2:6" ht="21" customHeight="1">
      <c r="B43" s="527" t="s">
        <v>379</v>
      </c>
      <c r="C43" s="541" t="e">
        <f>'QUESTIONNAIRE THERMIQUE'!F44:H44</f>
        <v>#VALUE!</v>
      </c>
      <c r="D43" s="524"/>
      <c r="E43" s="524"/>
      <c r="F43" s="526"/>
    </row>
    <row r="44" spans="2:6" ht="21" customHeight="1">
      <c r="B44" s="528" t="s">
        <v>742</v>
      </c>
      <c r="C44" s="783" t="s">
        <v>741</v>
      </c>
      <c r="D44" s="784"/>
      <c r="E44" s="529"/>
      <c r="F44" s="530"/>
    </row>
    <row r="45" spans="2:6" ht="21" customHeight="1">
      <c r="B45" s="29"/>
      <c r="C45" s="542"/>
      <c r="D45" s="20"/>
    </row>
    <row r="46" spans="2:6" ht="21" customHeight="1">
      <c r="B46" s="56" t="s">
        <v>399</v>
      </c>
      <c r="C46" s="543"/>
      <c r="D46" s="52"/>
      <c r="E46" s="52"/>
      <c r="F46" s="52"/>
    </row>
    <row r="47" spans="2:6" ht="21" customHeight="1">
      <c r="B47" s="53"/>
      <c r="C47" s="544"/>
      <c r="D47" s="54"/>
      <c r="E47" s="54"/>
      <c r="F47" s="54"/>
    </row>
    <row r="48" spans="2:6" ht="15" customHeight="1">
      <c r="B48" s="53"/>
      <c r="C48" s="544"/>
      <c r="D48" s="54"/>
      <c r="E48" s="54"/>
      <c r="F48" s="54"/>
    </row>
    <row r="49" spans="2:6" ht="15" customHeight="1">
      <c r="B49" s="53"/>
      <c r="C49" s="545"/>
      <c r="D49" s="55"/>
      <c r="E49" s="55"/>
      <c r="F49" s="55"/>
    </row>
  </sheetData>
  <mergeCells count="22">
    <mergeCell ref="B1:D1"/>
    <mergeCell ref="B2:D2"/>
    <mergeCell ref="C17:D17"/>
    <mergeCell ref="C16:D16"/>
    <mergeCell ref="C44:D44"/>
    <mergeCell ref="C41:D41"/>
    <mergeCell ref="C38:D38"/>
    <mergeCell ref="C35:D35"/>
    <mergeCell ref="C32:D32"/>
    <mergeCell ref="C29:D29"/>
    <mergeCell ref="C28:D28"/>
    <mergeCell ref="C27:D27"/>
    <mergeCell ref="C15:D15"/>
    <mergeCell ref="C24:D24"/>
    <mergeCell ref="C23:D23"/>
    <mergeCell ref="C22:D22"/>
    <mergeCell ref="C21:D21"/>
    <mergeCell ref="C20:D20"/>
    <mergeCell ref="C19:D19"/>
    <mergeCell ref="C18:D18"/>
    <mergeCell ref="C26:D26"/>
    <mergeCell ref="C25:D25"/>
  </mergeCells>
  <pageMargins left="0.7" right="0.7" top="0.75" bottom="0.75" header="0.3" footer="0.3"/>
  <pageSetup paperSize="9" scale="75" orientation="portrait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"/>
  <sheetViews>
    <sheetView topLeftCell="J1" workbookViewId="0">
      <selection activeCell="Q2" sqref="Q2"/>
    </sheetView>
  </sheetViews>
  <sheetFormatPr baseColWidth="10" defaultRowHeight="13.2"/>
  <cols>
    <col min="1" max="1" width="16.5546875" bestFit="1" customWidth="1"/>
    <col min="2" max="5" width="16.5546875" customWidth="1"/>
    <col min="8" max="8" width="15.88671875" bestFit="1" customWidth="1"/>
    <col min="9" max="9" width="15.5546875" bestFit="1" customWidth="1"/>
    <col min="10" max="10" width="7.5546875" bestFit="1" customWidth="1"/>
    <col min="11" max="11" width="23.77734375" bestFit="1" customWidth="1"/>
    <col min="12" max="12" width="18.44140625" customWidth="1"/>
    <col min="13" max="15" width="11.21875" customWidth="1"/>
    <col min="16" max="17" width="11.6640625" customWidth="1"/>
    <col min="18" max="18" width="13.88671875" customWidth="1"/>
    <col min="19" max="19" width="11.21875" customWidth="1"/>
    <col min="23" max="23" width="19" customWidth="1"/>
    <col min="25" max="25" width="24.6640625" customWidth="1"/>
    <col min="36" max="36" width="19.6640625" bestFit="1" customWidth="1"/>
    <col min="37" max="37" width="25.33203125" bestFit="1" customWidth="1"/>
    <col min="40" max="40" width="17.44140625" customWidth="1"/>
    <col min="73" max="73" width="27.33203125" bestFit="1" customWidth="1"/>
    <col min="74" max="74" width="16.109375" bestFit="1" customWidth="1"/>
    <col min="75" max="75" width="24.33203125" customWidth="1"/>
    <col min="76" max="76" width="28.88671875" bestFit="1" customWidth="1"/>
    <col min="83" max="83" width="25.109375" customWidth="1"/>
    <col min="117" max="117" width="15.109375" customWidth="1"/>
    <col min="118" max="118" width="14.21875" customWidth="1"/>
    <col min="123" max="123" width="20" customWidth="1"/>
    <col min="145" max="145" width="11.77734375" bestFit="1" customWidth="1"/>
  </cols>
  <sheetData>
    <row r="1" spans="1:149">
      <c r="A1" s="12" t="s">
        <v>61</v>
      </c>
      <c r="B1" s="628" t="s">
        <v>879</v>
      </c>
      <c r="C1" s="628" t="s">
        <v>878</v>
      </c>
      <c r="D1" s="628" t="s">
        <v>877</v>
      </c>
      <c r="E1" s="628" t="s">
        <v>876</v>
      </c>
      <c r="F1" s="13" t="s">
        <v>89</v>
      </c>
      <c r="G1" s="13" t="s">
        <v>117</v>
      </c>
      <c r="H1" s="13" t="s">
        <v>53</v>
      </c>
      <c r="I1" s="624" t="s">
        <v>42</v>
      </c>
      <c r="J1" s="627" t="s">
        <v>116</v>
      </c>
      <c r="K1" s="15" t="s">
        <v>44</v>
      </c>
      <c r="L1" s="626" t="s">
        <v>263</v>
      </c>
      <c r="M1" s="625" t="s">
        <v>875</v>
      </c>
      <c r="N1" s="625" t="s">
        <v>874</v>
      </c>
      <c r="O1" s="625" t="s">
        <v>881</v>
      </c>
      <c r="P1" t="s">
        <v>264</v>
      </c>
      <c r="Q1" s="639" t="s">
        <v>882</v>
      </c>
      <c r="R1" s="12" t="s">
        <v>111</v>
      </c>
      <c r="S1" s="16" t="s">
        <v>123</v>
      </c>
      <c r="T1" s="12" t="s">
        <v>265</v>
      </c>
      <c r="U1" s="624" t="s">
        <v>71</v>
      </c>
      <c r="V1" s="13" t="s">
        <v>62</v>
      </c>
      <c r="W1" s="13" t="s">
        <v>88</v>
      </c>
      <c r="X1" s="13" t="s">
        <v>54</v>
      </c>
      <c r="Y1" s="13" t="s">
        <v>63</v>
      </c>
      <c r="Z1" s="17" t="s">
        <v>167</v>
      </c>
      <c r="AA1" s="17" t="s">
        <v>266</v>
      </c>
      <c r="AB1" s="17" t="s">
        <v>267</v>
      </c>
      <c r="AC1" s="17" t="s">
        <v>268</v>
      </c>
      <c r="AD1" s="17" t="s">
        <v>269</v>
      </c>
      <c r="AE1" s="17" t="s">
        <v>270</v>
      </c>
      <c r="AF1" s="17" t="s">
        <v>271</v>
      </c>
      <c r="AG1" s="13" t="s">
        <v>36</v>
      </c>
      <c r="AH1" s="13" t="s">
        <v>37</v>
      </c>
      <c r="AI1" s="15" t="s">
        <v>272</v>
      </c>
      <c r="AJ1" s="17" t="s">
        <v>273</v>
      </c>
      <c r="AK1" s="17" t="s">
        <v>274</v>
      </c>
      <c r="AL1" s="17" t="s">
        <v>275</v>
      </c>
      <c r="AM1" s="17" t="s">
        <v>276</v>
      </c>
      <c r="AN1" s="17" t="s">
        <v>277</v>
      </c>
      <c r="AO1" s="17" t="s">
        <v>278</v>
      </c>
      <c r="AP1" s="6" t="s">
        <v>120</v>
      </c>
      <c r="AQ1" s="7" t="s">
        <v>0</v>
      </c>
      <c r="AR1" s="622" t="s">
        <v>90</v>
      </c>
      <c r="AS1" s="7" t="s">
        <v>121</v>
      </c>
      <c r="AT1" s="7" t="s">
        <v>122</v>
      </c>
      <c r="AU1" s="7" t="s">
        <v>8</v>
      </c>
      <c r="AV1" s="7" t="s">
        <v>3</v>
      </c>
      <c r="AW1" s="622" t="s">
        <v>103</v>
      </c>
      <c r="AX1" s="622" t="s">
        <v>99</v>
      </c>
      <c r="AY1" s="622" t="s">
        <v>98</v>
      </c>
      <c r="AZ1" s="622" t="s">
        <v>100</v>
      </c>
      <c r="BA1" s="7" t="s">
        <v>91</v>
      </c>
      <c r="BB1" s="6" t="s">
        <v>58</v>
      </c>
      <c r="BC1" s="622" t="s">
        <v>10</v>
      </c>
      <c r="BD1" s="622" t="s">
        <v>81</v>
      </c>
      <c r="BE1" s="622" t="s">
        <v>64</v>
      </c>
      <c r="BF1" s="622" t="s">
        <v>83</v>
      </c>
      <c r="BG1" s="11" t="s">
        <v>0</v>
      </c>
      <c r="BH1" s="6" t="s">
        <v>873</v>
      </c>
      <c r="BI1" s="6" t="s">
        <v>872</v>
      </c>
      <c r="BJ1" s="6" t="s">
        <v>871</v>
      </c>
      <c r="BK1" s="6" t="s">
        <v>870</v>
      </c>
      <c r="BL1" s="6" t="s">
        <v>869</v>
      </c>
      <c r="BM1" s="6" t="s">
        <v>868</v>
      </c>
      <c r="BN1" s="6" t="s">
        <v>867</v>
      </c>
      <c r="BO1" s="6" t="s">
        <v>866</v>
      </c>
      <c r="BP1" s="6" t="s">
        <v>865</v>
      </c>
      <c r="BQ1" s="6" t="s">
        <v>864</v>
      </c>
      <c r="BR1" s="6" t="s">
        <v>863</v>
      </c>
      <c r="BS1" s="17" t="s">
        <v>279</v>
      </c>
      <c r="BT1" s="17" t="s">
        <v>280</v>
      </c>
      <c r="BU1" s="12" t="s">
        <v>102</v>
      </c>
      <c r="BV1" s="13" t="s">
        <v>97</v>
      </c>
      <c r="BW1" s="14" t="s">
        <v>69</v>
      </c>
      <c r="BX1" s="13" t="s">
        <v>70</v>
      </c>
      <c r="BY1" s="7" t="s">
        <v>124</v>
      </c>
      <c r="BZ1" s="7" t="s">
        <v>7</v>
      </c>
      <c r="CA1" s="7" t="s">
        <v>33</v>
      </c>
      <c r="CB1" s="622" t="s">
        <v>4</v>
      </c>
      <c r="CC1" s="13" t="s">
        <v>125</v>
      </c>
      <c r="CD1" s="623" t="s">
        <v>41</v>
      </c>
      <c r="CE1" s="17" t="s">
        <v>298</v>
      </c>
      <c r="CF1" s="619" t="s">
        <v>299</v>
      </c>
      <c r="CG1" s="619" t="s">
        <v>300</v>
      </c>
      <c r="CH1" s="619" t="s">
        <v>301</v>
      </c>
      <c r="CI1" s="17" t="s">
        <v>302</v>
      </c>
      <c r="CJ1" s="619" t="s">
        <v>303</v>
      </c>
      <c r="CK1" s="619" t="s">
        <v>304</v>
      </c>
      <c r="CL1" s="619" t="s">
        <v>305</v>
      </c>
      <c r="CM1" s="622" t="s">
        <v>6</v>
      </c>
      <c r="CN1" s="622" t="s">
        <v>101</v>
      </c>
      <c r="CO1" s="7" t="s">
        <v>0</v>
      </c>
      <c r="CP1" s="7" t="s">
        <v>57</v>
      </c>
      <c r="CQ1" s="7" t="s">
        <v>52</v>
      </c>
      <c r="CR1" s="622" t="s">
        <v>50</v>
      </c>
      <c r="CS1" s="621" t="s">
        <v>9</v>
      </c>
      <c r="CT1" s="620" t="s">
        <v>119</v>
      </c>
      <c r="CU1" s="619" t="s">
        <v>862</v>
      </c>
      <c r="CV1" s="619" t="s">
        <v>861</v>
      </c>
      <c r="CW1" s="619" t="s">
        <v>860</v>
      </c>
      <c r="CX1" s="619" t="s">
        <v>859</v>
      </c>
      <c r="CY1" s="619" t="s">
        <v>858</v>
      </c>
      <c r="CZ1" s="619" t="s">
        <v>857</v>
      </c>
      <c r="DA1" s="619" t="s">
        <v>856</v>
      </c>
      <c r="DB1" s="619" t="s">
        <v>855</v>
      </c>
      <c r="DC1" s="619" t="s">
        <v>854</v>
      </c>
      <c r="DD1" s="619" t="s">
        <v>853</v>
      </c>
      <c r="DE1" s="619" t="s">
        <v>852</v>
      </c>
      <c r="DF1" s="619" t="s">
        <v>851</v>
      </c>
      <c r="DG1" s="619" t="s">
        <v>850</v>
      </c>
      <c r="DH1" s="619" t="s">
        <v>849</v>
      </c>
      <c r="DI1" s="619" t="s">
        <v>848</v>
      </c>
      <c r="DJ1" s="619" t="s">
        <v>847</v>
      </c>
      <c r="DK1" s="619" t="s">
        <v>846</v>
      </c>
      <c r="DL1" s="619" t="s">
        <v>845</v>
      </c>
      <c r="DM1" s="619" t="s">
        <v>844</v>
      </c>
      <c r="DN1" s="619" t="s">
        <v>843</v>
      </c>
      <c r="DO1" s="619" t="s">
        <v>842</v>
      </c>
      <c r="DP1" s="619" t="s">
        <v>841</v>
      </c>
      <c r="DQ1" s="619" t="s">
        <v>840</v>
      </c>
      <c r="DR1" s="619" t="s">
        <v>839</v>
      </c>
      <c r="DS1" s="619" t="s">
        <v>838</v>
      </c>
      <c r="DT1" s="619" t="s">
        <v>837</v>
      </c>
      <c r="DU1" s="619" t="s">
        <v>836</v>
      </c>
      <c r="DV1" s="619" t="s">
        <v>835</v>
      </c>
      <c r="DW1" s="619" t="s">
        <v>834</v>
      </c>
      <c r="DX1" s="619" t="s">
        <v>833</v>
      </c>
      <c r="DY1" s="619" t="s">
        <v>832</v>
      </c>
      <c r="DZ1" s="619" t="s">
        <v>831</v>
      </c>
      <c r="EA1" s="619" t="s">
        <v>830</v>
      </c>
      <c r="EB1" s="619" t="s">
        <v>829</v>
      </c>
      <c r="EC1" s="619" t="s">
        <v>828</v>
      </c>
      <c r="ED1" s="619" t="s">
        <v>827</v>
      </c>
      <c r="EE1" s="619" t="s">
        <v>826</v>
      </c>
      <c r="EF1" s="619" t="s">
        <v>825</v>
      </c>
      <c r="EG1" s="619" t="s">
        <v>824</v>
      </c>
      <c r="EH1" s="619" t="s">
        <v>823</v>
      </c>
      <c r="EI1" s="619" t="s">
        <v>822</v>
      </c>
      <c r="EJ1" s="619" t="s">
        <v>821</v>
      </c>
      <c r="EK1" s="619" t="s">
        <v>820</v>
      </c>
      <c r="EL1" s="619" t="s">
        <v>819</v>
      </c>
      <c r="EM1" s="619" t="s">
        <v>818</v>
      </c>
      <c r="EN1" s="619" t="s">
        <v>817</v>
      </c>
      <c r="EO1" s="619" t="s">
        <v>816</v>
      </c>
      <c r="EP1" s="619" t="s">
        <v>815</v>
      </c>
      <c r="EQ1" s="619" t="s">
        <v>814</v>
      </c>
      <c r="ER1" s="619" t="s">
        <v>813</v>
      </c>
      <c r="ES1" s="619" t="s">
        <v>812</v>
      </c>
    </row>
    <row r="2" spans="1:149" s="614" customFormat="1" ht="15.6">
      <c r="A2" s="618">
        <f>COORDONNEES!C4</f>
        <v>0</v>
      </c>
      <c r="B2" s="618">
        <f>COORDONNEES!F4</f>
        <v>0</v>
      </c>
      <c r="C2" s="618">
        <f>COORDONNEES!C5</f>
        <v>0</v>
      </c>
      <c r="D2" s="618">
        <f>COORDONNEES!F5</f>
        <v>0</v>
      </c>
      <c r="E2" s="618" t="str">
        <f>COORDONNEES!C14</f>
        <v>-</v>
      </c>
      <c r="F2" s="614">
        <f>COORDONNEES!C6</f>
        <v>0</v>
      </c>
      <c r="G2" s="617">
        <f>COORDONNEES!C7</f>
        <v>0</v>
      </c>
      <c r="H2" s="637">
        <f>COORDONNEES!D9</f>
        <v>0</v>
      </c>
      <c r="I2" s="614">
        <f>COORDONNEES!C10</f>
        <v>0</v>
      </c>
      <c r="J2" s="614">
        <f>COORDONNEES!C8</f>
        <v>0</v>
      </c>
      <c r="K2" s="616">
        <f>COORDONNEES!G7</f>
        <v>0</v>
      </c>
      <c r="L2" s="614" t="str">
        <f>COORDONNEES!C12</f>
        <v>-</v>
      </c>
      <c r="M2" s="614" t="str">
        <f>COORDONNEES!G12</f>
        <v>-</v>
      </c>
      <c r="N2" s="638">
        <f>'QUESTIONNAIRE AUTONOMIE'!F7</f>
        <v>0</v>
      </c>
      <c r="O2" s="638">
        <f ca="1">COORDONNEES!H20</f>
        <v>43985</v>
      </c>
      <c r="P2" s="638">
        <f>'QUESTIONNAIRE AUTONOMIE'!C7</f>
        <v>0</v>
      </c>
      <c r="Q2" s="638">
        <f ca="1">COORDONNEES!E20</f>
        <v>43985</v>
      </c>
      <c r="R2" s="614" t="str">
        <f>COORDONNEES!G29</f>
        <v>-</v>
      </c>
      <c r="S2" s="614">
        <f>'QUESTIONNAIRE THERMIQUE'!D15</f>
        <v>0</v>
      </c>
      <c r="T2" s="614" t="str">
        <f>COORDONNEES!C24</f>
        <v>-</v>
      </c>
      <c r="U2" s="614" t="str">
        <f>'QUESTIONNAIRE THERMIQUE'!D18</f>
        <v>-</v>
      </c>
      <c r="V2" s="614">
        <f>COORDONNEES!C23</f>
        <v>0</v>
      </c>
      <c r="W2" s="614" t="str">
        <f>COORDONNEES!G25</f>
        <v>-</v>
      </c>
      <c r="X2" s="614">
        <f>COORDONNEES!G24</f>
        <v>0</v>
      </c>
      <c r="Y2" s="614" t="str">
        <f>COORDONNEES!G23</f>
        <v>-</v>
      </c>
      <c r="Z2" s="614" t="str">
        <f>'QUESTIONNAIRE THERMIQUE'!D26</f>
        <v>-</v>
      </c>
      <c r="AA2" s="614" t="str">
        <f>'QUESTIONNAIRE THERMIQUE'!C27</f>
        <v>-</v>
      </c>
      <c r="AB2" s="614">
        <f>'QUESTIONNAIRE THERMIQUE'!D27</f>
        <v>0</v>
      </c>
      <c r="AC2" s="614" t="str">
        <f>'QUESTIONNAIRE THERMIQUE'!C35</f>
        <v>-</v>
      </c>
      <c r="AD2" s="614" t="str">
        <f>'QUESTIONNAIRE THERMIQUE'!C36</f>
        <v>-</v>
      </c>
      <c r="AE2" s="614" t="str">
        <f>'QUESTIONNAIRE THERMIQUE'!D35</f>
        <v>-</v>
      </c>
      <c r="AF2" s="614" t="str">
        <f>'QUESTIONNAIRE THERMIQUE'!C50</f>
        <v>-</v>
      </c>
      <c r="AG2" s="614" t="str">
        <f>'QUESTIONNAIRE THERMIQUE'!C52</f>
        <v>-</v>
      </c>
      <c r="AH2" s="614">
        <f>'QUESTIONNAIRE THERMIQUE'!C53</f>
        <v>0</v>
      </c>
      <c r="AI2" s="614" t="str">
        <f>'QUESTIONNAIRE THERMIQUE'!C54</f>
        <v>-</v>
      </c>
      <c r="AJ2" s="614" t="str">
        <f>'QUESTIONNAIRE THERMIQUE'!D56</f>
        <v>-</v>
      </c>
      <c r="AK2" s="614" t="str">
        <f>'QUESTIONNAIRE THERMIQUE'!C57</f>
        <v>-</v>
      </c>
      <c r="AL2" s="614" t="str">
        <f>'QUESTIONNAIRE THERMIQUE'!D57</f>
        <v>-</v>
      </c>
      <c r="AM2" s="614" t="str">
        <f>'QUESTIONNAIRE THERMIQUE'!C58</f>
        <v>-</v>
      </c>
      <c r="AN2" s="614" t="str">
        <f>'QUESTIONNAIRE THERMIQUE'!D58</f>
        <v>-</v>
      </c>
      <c r="AO2" s="614" t="str">
        <f>'QUESTIONNAIRE THERMIQUE'!D59</f>
        <v>-</v>
      </c>
      <c r="AP2" s="614" t="str">
        <f>'QUESTIONNAIRE THERMIQUE'!H4</f>
        <v>-</v>
      </c>
      <c r="AQ2" s="614">
        <f>'QUESTIONNAIRE THERMIQUE'!H5</f>
        <v>0</v>
      </c>
      <c r="AR2" s="614" t="str">
        <f>'QUESTIONNAIRE THERMIQUE'!H6</f>
        <v>-</v>
      </c>
      <c r="AS2" s="614" t="str">
        <f>'QUESTIONNAIRE THERMIQUE'!H7</f>
        <v>-</v>
      </c>
      <c r="AT2" s="614" t="str">
        <f>'QUESTIONNAIRE THERMIQUE'!H8</f>
        <v>-</v>
      </c>
      <c r="AU2" s="614" t="str">
        <f>'QUESTIONNAIRE THERMIQUE'!H9</f>
        <v>-</v>
      </c>
      <c r="AV2" s="614" t="str">
        <f>'QUESTIONNAIRE THERMIQUE'!H10</f>
        <v>-</v>
      </c>
      <c r="AW2" s="614" t="str">
        <f>'QUESTIONNAIRE THERMIQUE'!H11</f>
        <v>-</v>
      </c>
      <c r="AX2" s="614">
        <f>'QUESTIONNAIRE THERMIQUE'!H12</f>
        <v>0</v>
      </c>
      <c r="AY2" s="614">
        <f>'QUESTIONNAIRE THERMIQUE'!H13</f>
        <v>0</v>
      </c>
      <c r="AZ2" s="614">
        <f>'QUESTIONNAIRE THERMIQUE'!H14</f>
        <v>0</v>
      </c>
      <c r="BA2" s="614">
        <f>'QUESTIONNAIRE THERMIQUE'!H15</f>
        <v>0</v>
      </c>
      <c r="BB2" s="614" t="str">
        <f>'QUESTIONNAIRE THERMIQUE'!G28</f>
        <v>-</v>
      </c>
      <c r="BC2" s="614" t="str">
        <f>'QUESTIONNAIRE THERMIQUE'!G29</f>
        <v>-</v>
      </c>
      <c r="BD2" s="614" t="str">
        <f>'QUESTIONNAIRE THERMIQUE'!H29</f>
        <v>-</v>
      </c>
      <c r="BE2" s="614" t="str">
        <f>'QUESTIONNAIRE THERMIQUE'!G30</f>
        <v>-</v>
      </c>
      <c r="BF2" s="614" t="str">
        <f>'QUESTIONNAIRE THERMIQUE'!H30</f>
        <v>-</v>
      </c>
      <c r="BG2" s="614" t="str">
        <f>'QUESTIONNAIRE THERMIQUE'!H28</f>
        <v>-</v>
      </c>
      <c r="BH2" s="614">
        <f>'QUESTIONNAIRE THERMIQUE'!F34</f>
        <v>0</v>
      </c>
      <c r="BI2" s="614">
        <f>'QUESTIONNAIRE THERMIQUE'!F35</f>
        <v>0</v>
      </c>
      <c r="BJ2" s="614">
        <f>'QUESTIONNAIRE THERMIQUE'!F36</f>
        <v>0</v>
      </c>
      <c r="BK2" s="614" t="str">
        <f>'QUESTIONNAIRE THERMIQUE'!F37</f>
        <v>…</v>
      </c>
      <c r="BL2" s="614">
        <f>'QUESTIONNAIRE THERMIQUE'!F38</f>
        <v>0</v>
      </c>
      <c r="BM2" s="614">
        <f>'QUESTIONNAIRE THERMIQUE'!F40</f>
        <v>0</v>
      </c>
      <c r="BN2" s="614">
        <f>'QUESTIONNAIRE THERMIQUE'!F41</f>
        <v>0</v>
      </c>
      <c r="BO2" s="614">
        <f>'QUESTIONNAIRE THERMIQUE'!F42</f>
        <v>0</v>
      </c>
      <c r="BP2" s="614">
        <f>'QUESTIONNAIRE THERMIQUE'!F43</f>
        <v>0</v>
      </c>
      <c r="BQ2" s="614">
        <f>'QUESTIONNAIRE THERMIQUE'!F44</f>
        <v>0</v>
      </c>
      <c r="BR2" s="614">
        <f>'QUESTIONNAIRE THERMIQUE'!F45</f>
        <v>0</v>
      </c>
      <c r="BS2" s="629">
        <f>'PLAN FINANCEMENT'!H10</f>
        <v>0</v>
      </c>
      <c r="BT2" s="615" t="e">
        <f>'QUESTIONNAIRE THERMIQUE'!C64</f>
        <v>#DIV/0!</v>
      </c>
      <c r="BU2" s="614" t="str">
        <f>'QUESTIONNAIRE THERMIQUE'!C29</f>
        <v>-</v>
      </c>
      <c r="BV2" s="614" t="str">
        <f>'QUESTIONNAIRE THERMIQUE'!D29</f>
        <v>-</v>
      </c>
      <c r="BW2" s="614" t="str">
        <f>'QUESTIONNAIRE THERMIQUE'!D30</f>
        <v>-</v>
      </c>
      <c r="BX2" s="614">
        <f>'QUESTIONNAIRE THERMIQUE'!C31</f>
        <v>0</v>
      </c>
      <c r="BY2" s="614" t="str">
        <f>'QUESTIONNAIRE THERMIQUE'!H20</f>
        <v>-</v>
      </c>
      <c r="BZ2" s="614">
        <f>'QUESTIONNAIRE THERMIQUE'!H21</f>
        <v>0</v>
      </c>
      <c r="CA2" s="614" t="str">
        <f>'QUESTIONNAIRE THERMIQUE'!H22</f>
        <v>-</v>
      </c>
      <c r="CB2" s="614" t="str">
        <f>'QUESTIONNAIRE THERMIQUE'!G21</f>
        <v>-</v>
      </c>
      <c r="CC2" s="614" t="str">
        <f>'QUESTIONNAIRE THERMIQUE'!C22</f>
        <v>-</v>
      </c>
      <c r="CD2" s="614" t="str">
        <f>'QUESTIONNAIRE THERMIQUE'!C24</f>
        <v>-</v>
      </c>
      <c r="CE2" s="614" t="str">
        <f>'QUESTIONNAIRE THERMIQUE'!C38</f>
        <v>-</v>
      </c>
      <c r="CF2" s="614" t="str">
        <f>'QUESTIONNAIRE THERMIQUE'!C39</f>
        <v>-</v>
      </c>
      <c r="CG2" s="614" t="str">
        <f>'QUESTIONNAIRE THERMIQUE'!C40</f>
        <v>-</v>
      </c>
      <c r="CH2" s="614" t="str">
        <f>'QUESTIONNAIRE THERMIQUE'!C41</f>
        <v>-</v>
      </c>
      <c r="CI2" s="614" t="str">
        <f>'QUESTIONNAIRE THERMIQUE'!C44</f>
        <v>-</v>
      </c>
      <c r="CJ2" s="614" t="str">
        <f>'QUESTIONNAIRE THERMIQUE'!C39</f>
        <v>-</v>
      </c>
      <c r="CK2" s="614" t="str">
        <f>'QUESTIONNAIRE THERMIQUE'!C40</f>
        <v>-</v>
      </c>
      <c r="CL2" s="614" t="str">
        <f>'QUESTIONNAIRE THERMIQUE'!C41</f>
        <v>-</v>
      </c>
      <c r="CM2" s="614" t="str">
        <f>'QUESTIONNAIRE THERMIQUE'!H17</f>
        <v>-</v>
      </c>
      <c r="CN2" s="614" t="str">
        <f>'QUESTIONNAIRE THERMIQUE'!G18</f>
        <v>-</v>
      </c>
      <c r="CO2" s="614">
        <f>'QUESTIONNAIRE THERMIQUE'!H5</f>
        <v>0</v>
      </c>
      <c r="CP2" s="614" t="str">
        <f>'QUESTIONNAIRE THERMIQUE'!G25</f>
        <v>-</v>
      </c>
      <c r="CQ2" s="614" t="str">
        <f>'QUESTIONNAIRE THERMIQUE'!H25</f>
        <v>-</v>
      </c>
      <c r="CR2" s="614">
        <f>'QUESTIONNAIRE THERMIQUE'!G26</f>
        <v>0</v>
      </c>
      <c r="CS2" s="614">
        <f>'QUESTIONNAIRE THERMIQUE'!H26</f>
        <v>0</v>
      </c>
      <c r="CT2" s="630" t="s">
        <v>880</v>
      </c>
      <c r="CU2" s="615" t="str">
        <f>COORDONNEES!B47</f>
        <v>-</v>
      </c>
      <c r="CV2" s="615" t="str">
        <f>COORDONNEES!B48</f>
        <v>-</v>
      </c>
      <c r="CW2" s="615" t="str">
        <f>COORDONNEES!B49</f>
        <v>-</v>
      </c>
      <c r="CX2" s="615" t="str">
        <f>COORDONNEES!B50</f>
        <v>-</v>
      </c>
      <c r="CY2" s="615" t="str">
        <f>COORDONNEES!C47</f>
        <v>-</v>
      </c>
      <c r="CZ2" s="615" t="str">
        <f>COORDONNEES!C48</f>
        <v>-</v>
      </c>
      <c r="DA2" s="615" t="str">
        <f>COORDONNEES!C49</f>
        <v>-</v>
      </c>
      <c r="DB2" s="615" t="str">
        <f>COORDONNEES!C50</f>
        <v>-</v>
      </c>
      <c r="DC2" s="614" t="str">
        <f>'QUESTIONNAIRE AUTONOMIE'!C15</f>
        <v>-</v>
      </c>
      <c r="DD2" s="614" t="str">
        <f>'QUESTIONNAIRE AUTONOMIE'!F15</f>
        <v>-</v>
      </c>
      <c r="DE2" s="614" t="str">
        <f>'QUESTIONNAIRE AUTONOMIE'!C16</f>
        <v>-</v>
      </c>
      <c r="DF2" s="614" t="str">
        <f>'QUESTIONNAIRE AUTONOMIE'!C17</f>
        <v>-</v>
      </c>
      <c r="DG2" s="614" t="str">
        <f>'QUESTIONNAIRE AUTONOMIE'!C18</f>
        <v>-</v>
      </c>
      <c r="DH2" s="614" t="str">
        <f>'QUESTIONNAIRE AUTONOMIE'!F16</f>
        <v>-</v>
      </c>
      <c r="DI2" s="614" t="str">
        <f>'QUESTIONNAIRE AUTONOMIE'!F17</f>
        <v>-</v>
      </c>
      <c r="DJ2" s="614" t="str">
        <f>'QUESTIONNAIRE AUTONOMIE'!F18</f>
        <v>-</v>
      </c>
      <c r="DK2" s="614" t="str">
        <f>'QUESTIONNAIRE AUTONOMIE'!C20</f>
        <v>-</v>
      </c>
      <c r="DL2" s="614" t="str">
        <f>'QUESTIONNAIRE AUTONOMIE'!C21</f>
        <v>-</v>
      </c>
      <c r="DM2" s="614" t="str">
        <f>'QUESTIONNAIRE AUTONOMIE'!C22</f>
        <v>-</v>
      </c>
      <c r="DN2" s="614" t="str">
        <f>'QUESTIONNAIRE AUTONOMIE'!F20</f>
        <v>-</v>
      </c>
      <c r="DO2" s="614" t="str">
        <f>'QUESTIONNAIRE AUTONOMIE'!F21</f>
        <v>-</v>
      </c>
      <c r="DP2" s="614" t="str">
        <f>'QUESTIONNAIRE AUTONOMIE'!F22</f>
        <v>-</v>
      </c>
      <c r="DQ2" s="614">
        <f>'QUESTIONNAIRE AUTONOMIE'!C49</f>
        <v>0</v>
      </c>
      <c r="DR2" s="614">
        <f>'QUESTIONNAIRE AUTONOMIE'!F49</f>
        <v>0</v>
      </c>
      <c r="DS2" s="614" t="str">
        <f>'QUESTIONNAIRE AUTONOMIE'!C24</f>
        <v>-</v>
      </c>
      <c r="DT2" s="614" t="str">
        <f>'QUESTIONNAIRE AUTONOMIE'!C25</f>
        <v>-</v>
      </c>
      <c r="DU2" s="614" t="str">
        <f>'QUESTIONNAIRE AUTONOMIE'!C26</f>
        <v>-</v>
      </c>
      <c r="DV2" s="614" t="str">
        <f>'QUESTIONNAIRE AUTONOMIE'!F24</f>
        <v>-</v>
      </c>
      <c r="DW2" s="614" t="str">
        <f>'QUESTIONNAIRE AUTONOMIE'!F25</f>
        <v>-</v>
      </c>
      <c r="DX2" s="614" t="str">
        <f>'QUESTIONNAIRE AUTONOMIE'!F26</f>
        <v>-</v>
      </c>
      <c r="DY2" s="614" t="str">
        <f>'QUESTIONNAIRE AUTONOMIE'!C32</f>
        <v>-</v>
      </c>
      <c r="DZ2" s="614" t="str">
        <f>'QUESTIONNAIRE AUTONOMIE'!F32</f>
        <v>-</v>
      </c>
      <c r="EA2" s="614" t="str">
        <f>'QUESTIONNAIRE AUTONOMIE'!C33</f>
        <v>-</v>
      </c>
      <c r="EB2" s="614" t="str">
        <f>'QUESTIONNAIRE AUTONOMIE'!F33</f>
        <v>-</v>
      </c>
      <c r="EC2" s="614" t="str">
        <f>'QUESTIONNAIRE AUTONOMIE'!C34</f>
        <v>-</v>
      </c>
      <c r="ED2" s="614" t="str">
        <f>'QUESTIONNAIRE AUTONOMIE'!F34</f>
        <v>-</v>
      </c>
      <c r="EE2" s="614" t="str">
        <f>'QUESTIONNAIRE AUTONOMIE'!C35</f>
        <v>-</v>
      </c>
      <c r="EF2" s="614" t="str">
        <f>'QUESTIONNAIRE AUTONOMIE'!F35</f>
        <v>-</v>
      </c>
      <c r="EG2" s="614" t="str">
        <f>'QUESTIONNAIRE AUTONOMIE'!C37</f>
        <v>-</v>
      </c>
      <c r="EH2" s="614" t="str">
        <f>'QUESTIONNAIRE AUTONOMIE'!F37</f>
        <v>-</v>
      </c>
      <c r="EI2" s="614" t="str">
        <f>'QUESTIONNAIRE AUTONOMIE'!C39</f>
        <v>-</v>
      </c>
      <c r="EJ2" s="614" t="str">
        <f>'QUESTIONNAIRE AUTONOMIE'!F39</f>
        <v>-</v>
      </c>
      <c r="EK2" s="614" t="str">
        <f>'QUESTIONNAIRE AUTONOMIE'!C41</f>
        <v>-</v>
      </c>
      <c r="EL2" s="614" t="str">
        <f>'QUESTIONNAIRE AUTONOMIE'!F41</f>
        <v>-</v>
      </c>
      <c r="EM2" s="614" t="str">
        <f>'QUESTIONNAIRE AUTONOMIE'!C48</f>
        <v>-</v>
      </c>
      <c r="EN2" s="614" t="str">
        <f>'QUESTIONNAIRE AUTONOMIE'!F48</f>
        <v>-</v>
      </c>
      <c r="EO2" s="614">
        <f>'QUESTIONNAIRE AUTONOMIE'!C63</f>
        <v>0</v>
      </c>
      <c r="EP2" s="614">
        <f>'QUESTIONNAIRE AUTONOMIE'!C64</f>
        <v>0</v>
      </c>
      <c r="EQ2" s="614">
        <f>'QUESTIONNAIRE AUTONOMIE'!C65</f>
        <v>0</v>
      </c>
      <c r="ER2" s="614">
        <f>'QUESTIONNAIRE AUTONOMIE'!C66</f>
        <v>0</v>
      </c>
      <c r="ES2" s="614">
        <f>'QUESTIONNAIRE AUTONOMIE'!C67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COORDONNEES</vt:lpstr>
      <vt:lpstr>QUESTIONNAIRE THERMIQUE</vt:lpstr>
      <vt:lpstr>QUESTIONNAIRE AUTONOMIE</vt:lpstr>
      <vt:lpstr>PLAN FINANCEMENT</vt:lpstr>
      <vt:lpstr>DOCS RECUS</vt:lpstr>
      <vt:lpstr>VISITE CONFORMITE</vt:lpstr>
      <vt:lpstr>DONNEES (2)</vt:lpstr>
      <vt:lpstr>'QUESTIONNAIRE THERMIQUE'!Criteres</vt:lpstr>
      <vt:lpstr>'PLAN FINANCEMENT'!Modeste</vt:lpstr>
      <vt:lpstr>COORDONNEES!Zone_d_impression</vt:lpstr>
      <vt:lpstr>'DOCS RECUS'!Zone_d_impression</vt:lpstr>
      <vt:lpstr>'PLAN FINANCEMENT'!Zone_d_impression</vt:lpstr>
      <vt:lpstr>'QUESTIONNAIRE AUTONOMIE'!Zone_d_impression</vt:lpstr>
      <vt:lpstr>'QUESTIONNAIRE THERMIQUE'!Zone_d_impression</vt:lpstr>
      <vt:lpstr>'VISITE CONFORMITE'!Zone_d_impression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2020-03-06T15:11:03Z</dcterms:created>
  <dcterms:modified xsi:type="dcterms:W3CDTF">2020-06-03T13:27:02Z</dcterms:modified>
</cp:coreProperties>
</file>