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rel\Desktop\"/>
    </mc:Choice>
  </mc:AlternateContent>
  <bookViews>
    <workbookView xWindow="0" yWindow="0" windowWidth="19200" windowHeight="11496"/>
  </bookViews>
  <sheets>
    <sheet name="Comparatif factur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j">#REF!</definedName>
    <definedName name="_KF1">#REF!</definedName>
    <definedName name="_KF10">#REF!</definedName>
    <definedName name="_KF2">#REF!</definedName>
    <definedName name="_KF3">#REF!</definedName>
    <definedName name="_kf33">#REF!</definedName>
    <definedName name="_KF4">#REF!</definedName>
    <definedName name="_KF5">#REF!</definedName>
    <definedName name="_KF6">#REF!</definedName>
    <definedName name="_KF7">#REF!</definedName>
    <definedName name="_KF8">#REF!</definedName>
    <definedName name="_KF9">#REF!</definedName>
    <definedName name="actu">#REF!</definedName>
    <definedName name="Charges_C">#REF!</definedName>
    <definedName name="COEFFICIENT">[1]rentabilité!$C$13</definedName>
    <definedName name="Contragaz">'[2]Consos réelles'!$D$24</definedName>
    <definedName name="cout">#REF!</definedName>
    <definedName name="COUT1">'[1]graphique rentabilité'!$B$11</definedName>
    <definedName name="COUT2">'[1]graphique rentabilité'!$B$12</definedName>
    <definedName name="COUT3">'[1]graphique rentabilité'!$B$13</definedName>
    <definedName name="COUT4">'[1]graphique rentabilité'!$B$14</definedName>
    <definedName name="COUT5">'[1]graphique rentabilité'!$B$15</definedName>
    <definedName name="cplg_msi">#REF!</definedName>
    <definedName name="d_appel">#REF!</definedName>
    <definedName name="décalage">#REF!</definedName>
    <definedName name="depenses">#REF!</definedName>
    <definedName name="DJU">[1]rentabilité!$C$11</definedName>
    <definedName name="DK">[1]rentabilité!$C$7</definedName>
    <definedName name="dollar">#REF!</definedName>
    <definedName name="DTM">[1]rentabilité!$G$15</definedName>
    <definedName name="dvie">#REF!</definedName>
    <definedName name="enCH1">[2]Energie!$G$9</definedName>
    <definedName name="enCH2">[3]Energie!$H$9</definedName>
    <definedName name="EnCu1">[2]Energie!$G$20</definedName>
    <definedName name="EnCu2">[4]Energie!#REF!</definedName>
    <definedName name="EnECS1">[2]Energie!$G$16</definedName>
    <definedName name="EnECS2">[4]Energie!#REF!</definedName>
    <definedName name="Enveloppe">[4]Energie!#REF!</definedName>
    <definedName name="EparMWh">#REF!</definedName>
    <definedName name="Etiq_CO2">[5]Nomenclatures!$A$13:$C$19</definedName>
    <definedName name="Etiq_NRJ">[5]Nomenclatures!$A$3:$C$9</definedName>
    <definedName name="Excel_BuiltIn__FilterDatabase_1">'[3] Info gales '!#REF!</definedName>
    <definedName name="expl_EparkW">#REF!</definedName>
    <definedName name="expl_EparMWh">#REF!</definedName>
    <definedName name="FKWH">[1]rentabilité!$C$19</definedName>
    <definedName name="Fonctionnement">#REF!</definedName>
    <definedName name="ImportDial">[5]ImportDialogie!$B$3:$U$27</definedName>
    <definedName name="Indispo_e1">#REF!</definedName>
    <definedName name="Indispo_ecm">#REF!</definedName>
    <definedName name="Indispo_evie">#REF!</definedName>
    <definedName name="Indispo_f1">#REF!</definedName>
    <definedName name="Indispo_fcm">#REF!</definedName>
    <definedName name="Indispo_fvie">#REF!</definedName>
    <definedName name="Inv_EparkW">#REF!</definedName>
    <definedName name="INVEST">[1]rentabilité!$C$18</definedName>
    <definedName name="liste_comb">[5]Nomenclatures!$A$24:$A$28</definedName>
    <definedName name="MBtu">#REF!</definedName>
    <definedName name="msi">#REF!</definedName>
    <definedName name="P_eau_c">[6]EAU!$B$3</definedName>
    <definedName name="P_eau_f">#REF!</definedName>
    <definedName name="PB">#REF!</definedName>
    <definedName name="PCI_PCS">#REF!</definedName>
    <definedName name="PCN">#REF!</definedName>
    <definedName name="PCS_PCI">#REF!</definedName>
    <definedName name="peau">#REF!</definedName>
    <definedName name="PELEC">#REF!</definedName>
    <definedName name="Pélec">'[2]Consos réelles'!$D$9</definedName>
    <definedName name="PRIX">'[1]graphique rentabilité'!$C$5</definedName>
    <definedName name="PRIX1">[1]rentabilité!$J$12</definedName>
    <definedName name="PRIX2">[1]rentabilité!$J$13</definedName>
    <definedName name="PRIX3">[1]rentabilité!$J$14</definedName>
    <definedName name="PRIX4">[1]rentabilité!$J$15</definedName>
    <definedName name="PROG">[1]rentabilité!$C$12</definedName>
    <definedName name="PROGRAMME">'[1]graphique rentabilité'!$C$6</definedName>
    <definedName name="rdt_PCI">#REF!</definedName>
    <definedName name="rdt_PCS">#REF!</definedName>
    <definedName name="RESIST1">#REF!</definedName>
    <definedName name="RESIST2">#REF!</definedName>
    <definedName name="RESIST3">#REF!</definedName>
    <definedName name="RESIST4">#REF!</definedName>
    <definedName name="RESIST5">#REF!</definedName>
    <definedName name="RESIST6">#REF!</definedName>
    <definedName name="RESIST7">#REF!</definedName>
    <definedName name="RESIST8">#REF!</definedName>
    <definedName name="resultat">#REF!</definedName>
    <definedName name="scénario">#REF!</definedName>
    <definedName name="stock">#REF!</definedName>
    <definedName name="Tarifélec">'[2]Consos réelles'!$E$9</definedName>
    <definedName name="Taux_actu">#REF!</definedName>
    <definedName name="taxes">#REF!</definedName>
    <definedName name="TEMPEXT">'[1]graphique rentabilité'!$D$9</definedName>
    <definedName name="TEMPINT">'[1]graphique rentabilité'!$F$9</definedName>
    <definedName name="TICGN">#REF!</definedName>
    <definedName name="_xlnm.Print_Area" localSheetId="0">'Comparatif facture'!$A$1:$M$58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  <c r="E33" i="1"/>
  <c r="F31" i="1"/>
  <c r="E31" i="1"/>
  <c r="E23" i="1"/>
  <c r="J22" i="1"/>
  <c r="L21" i="1"/>
  <c r="L22" i="1" s="1"/>
  <c r="K21" i="1"/>
  <c r="K22" i="1" s="1"/>
  <c r="F21" i="1"/>
  <c r="F34" i="1" s="1"/>
  <c r="E21" i="1"/>
  <c r="E34" i="1" s="1"/>
  <c r="J20" i="1"/>
  <c r="F20" i="1"/>
  <c r="F33" i="1" s="1"/>
  <c r="E20" i="1"/>
  <c r="F16" i="1"/>
  <c r="F30" i="1" s="1"/>
  <c r="E16" i="1"/>
  <c r="E30" i="1" s="1"/>
  <c r="G11" i="1"/>
  <c r="E11" i="1"/>
  <c r="E32" i="1" s="1"/>
  <c r="F7" i="1"/>
  <c r="G7" i="1" s="1"/>
  <c r="G6" i="1"/>
  <c r="F23" i="1" l="1"/>
  <c r="E36" i="1"/>
  <c r="E40" i="1"/>
  <c r="F11" i="1"/>
  <c r="E41" i="1" l="1"/>
  <c r="E43" i="1" s="1"/>
  <c r="E46" i="1"/>
  <c r="F32" i="1"/>
  <c r="F36" i="1" s="1"/>
  <c r="F12" i="1"/>
  <c r="F40" i="1"/>
  <c r="E45" i="1"/>
  <c r="F41" i="1" l="1"/>
  <c r="F43" i="1" s="1"/>
  <c r="F45" i="1"/>
  <c r="F46" i="1" l="1"/>
  <c r="G50" i="1"/>
  <c r="G51" i="1" s="1"/>
</calcChain>
</file>

<file path=xl/sharedStrings.xml><?xml version="1.0" encoding="utf-8"?>
<sst xmlns="http://schemas.openxmlformats.org/spreadsheetml/2006/main" count="71" uniqueCount="50">
  <si>
    <t>Base</t>
  </si>
  <si>
    <t>Abonnement</t>
  </si>
  <si>
    <t>Double tarif</t>
  </si>
  <si>
    <t>Puissance souscrite (kW)</t>
  </si>
  <si>
    <t>6 kW</t>
  </si>
  <si>
    <t>Consommation totale (kWh)  :</t>
  </si>
  <si>
    <t xml:space="preserve">Part heures creuses </t>
  </si>
  <si>
    <t xml:space="preserve">Part heures pleines </t>
  </si>
  <si>
    <t>Part 1</t>
  </si>
  <si>
    <t>3 kW</t>
  </si>
  <si>
    <t>Coût consommation - € HT</t>
  </si>
  <si>
    <t>Prix abonnement en €HT/an</t>
  </si>
  <si>
    <t>HP</t>
  </si>
  <si>
    <t>HC</t>
  </si>
  <si>
    <t>Puissance souscrite :</t>
    <phoneticPr fontId="0" type="noConversion"/>
  </si>
  <si>
    <t>Base</t>
    <phoneticPr fontId="0" type="noConversion"/>
  </si>
  <si>
    <t>Option Heures creuses</t>
    <phoneticPr fontId="0" type="noConversion"/>
  </si>
  <si>
    <t>9 kW</t>
  </si>
  <si>
    <t>3 kW</t>
    <phoneticPr fontId="0" type="noConversion"/>
  </si>
  <si>
    <t>12 kW</t>
  </si>
  <si>
    <t>6 kW</t>
    <phoneticPr fontId="0" type="noConversion"/>
  </si>
  <si>
    <t>9 kW</t>
    <phoneticPr fontId="0" type="noConversion"/>
  </si>
  <si>
    <t>Part 2</t>
  </si>
  <si>
    <t>Coût Abonnement - € HT/an</t>
  </si>
  <si>
    <t>12 kW</t>
    <phoneticPr fontId="0" type="noConversion"/>
  </si>
  <si>
    <t>HC/HP</t>
  </si>
  <si>
    <t>Prix électricité en  €HT/kWh</t>
  </si>
  <si>
    <t>Part 3</t>
  </si>
  <si>
    <t>Taxes et contributions - € HT</t>
  </si>
  <si>
    <t>Heures pleines</t>
    <phoneticPr fontId="0" type="noConversion"/>
  </si>
  <si>
    <t>Heures creuses</t>
    <phoneticPr fontId="0" type="noConversion"/>
  </si>
  <si>
    <t>TCFE</t>
  </si>
  <si>
    <t>CSPE</t>
  </si>
  <si>
    <t>CTA</t>
  </si>
  <si>
    <t>TOTAL 1</t>
  </si>
  <si>
    <t>Part 4</t>
  </si>
  <si>
    <t>Autres prestations</t>
  </si>
  <si>
    <t>TVA</t>
  </si>
  <si>
    <t xml:space="preserve">Abo 1 </t>
  </si>
  <si>
    <t>Conso</t>
  </si>
  <si>
    <t>Autres</t>
  </si>
  <si>
    <t>TOTAL 2</t>
  </si>
  <si>
    <t>TOTAL HT</t>
  </si>
  <si>
    <t>TOTAL TTC</t>
  </si>
  <si>
    <t>Cout kWh TTC</t>
  </si>
  <si>
    <t>Part "TVA" /  TTC</t>
  </si>
  <si>
    <t>Part "contrib+TVA" / TTC</t>
  </si>
  <si>
    <t xml:space="preserve">Ecart entre abonnement "base" et "double tarif" : </t>
  </si>
  <si>
    <t>Cases à remplir</t>
  </si>
  <si>
    <t xml:space="preserve">Tarifs bleus d'EDF 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</si>
</sst>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;[Red]#,##0.00\ [$€-1]"/>
    <numFmt numFmtId="165" formatCode="#,##0.00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9" fontId="1" fillId="2" borderId="1" xfId="0" applyNumberFormat="1" applyFont="1" applyFill="1" applyBorder="1" applyAlignment="1">
      <alignment vertical="center"/>
    </xf>
    <xf numFmtId="9" fontId="1" fillId="0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textRotation="9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0" fontId="1" fillId="0" borderId="0" xfId="0" applyNumberFormat="1" applyFont="1" applyAlignment="1">
      <alignment vertical="center"/>
    </xf>
    <xf numFmtId="1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9" fontId="2" fillId="0" borderId="0" xfId="0" applyNumberFormat="1" applyFont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1" fontId="1" fillId="7" borderId="2" xfId="0" applyNumberFormat="1" applyFont="1" applyFill="1" applyBorder="1" applyAlignment="1">
      <alignment vertical="center"/>
    </xf>
    <xf numFmtId="1" fontId="1" fillId="7" borderId="1" xfId="0" applyNumberFormat="1" applyFont="1" applyFill="1" applyBorder="1" applyAlignment="1">
      <alignment vertical="center"/>
    </xf>
    <xf numFmtId="1" fontId="4" fillId="7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 applyProtection="1">
      <alignment horizontal="center" vertical="center"/>
      <protection locked="0"/>
    </xf>
    <xf numFmtId="164" fontId="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7" borderId="1" xfId="0" applyNumberFormat="1" applyFont="1" applyFill="1" applyBorder="1" applyAlignment="1" applyProtection="1">
      <alignment horizontal="center" vertical="center"/>
      <protection locked="0"/>
    </xf>
    <xf numFmtId="9" fontId="7" fillId="2" borderId="4" xfId="0" applyNumberFormat="1" applyFont="1" applyFill="1" applyBorder="1" applyAlignment="1" applyProtection="1">
      <alignment horizontal="center" vertical="center" textRotation="90"/>
      <protection locked="0"/>
    </xf>
    <xf numFmtId="0" fontId="1" fillId="0" borderId="1" xfId="0" applyFont="1" applyBorder="1" applyAlignment="1">
      <alignment horizontal="center" vertical="center"/>
    </xf>
    <xf numFmtId="166" fontId="7" fillId="2" borderId="4" xfId="0" applyNumberFormat="1" applyFont="1" applyFill="1" applyBorder="1" applyAlignment="1" applyProtection="1">
      <alignment horizontal="center" vertical="center" textRotation="90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6" fillId="0" borderId="1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\gefoserveur\TH%20328%20FATMEE\Rapportsvisite2007\Axel\Cl\CH%20715%20-%20BYL\WINDOWS\Bureau\Dossier%20type\AEB%20iso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\gefoserveur\Olivier\FATMEE\SE1002_RapMontal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\gefoserveur\A4%20Pr&#233;carit&#233;%20&#233;nerg&#233;tique\TH%20342%20FATMEE%20Serveur\FATMEE%20-%20SE\Dossiers%20individuels\SE%201009%20-%20RANDA%20%20ESTIVAL\SE1009-RapRendaEstiv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\gefoserveur\Users\Nicolas\Desktop\Rapport_FAT2011%20v0.98%20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\gefoserveur\DOCUME~1\PORTAG~1\LOCALS~1\Temp\Rap_ClubDial%201.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\gefoserveur\7_Logiciels\2%20Conso%20eau%20et%20elec\Calcul-conso-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abilité"/>
      <sheetName val="graphique rentabilité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nfo gales "/>
      <sheetName val="Isol ventil schéma"/>
      <sheetName val="Energie"/>
      <sheetName val="Elec spé"/>
      <sheetName val="Eau"/>
      <sheetName val="Consos réelles"/>
      <sheetName val="Rap_1_4"/>
      <sheetName val="Rap_2_3"/>
      <sheetName val="EDF_TB_tempo"/>
      <sheetName val="A lire"/>
      <sheetName val="Calculs"/>
      <sheetName val="Relevé"/>
      <sheetName val="comparaisons"/>
    </sheetNames>
    <sheetDataSet>
      <sheetData sheetId="0" refreshError="1"/>
      <sheetData sheetId="1" refreshError="1"/>
      <sheetData sheetId="2" refreshError="1">
        <row r="9">
          <cell r="G9" t="str">
            <v>Gaz naturel</v>
          </cell>
        </row>
        <row r="16">
          <cell r="G16" t="str">
            <v>Gaz naturel</v>
          </cell>
        </row>
        <row r="20">
          <cell r="G20" t="str">
            <v>Gaz naturel</v>
          </cell>
        </row>
      </sheetData>
      <sheetData sheetId="3" refreshError="1"/>
      <sheetData sheetId="4" refreshError="1"/>
      <sheetData sheetId="5" refreshError="1">
        <row r="9">
          <cell r="D9" t="str">
            <v>6kW</v>
          </cell>
          <cell r="E9" t="str">
            <v>Base</v>
          </cell>
        </row>
        <row r="24">
          <cell r="D24" t="str">
            <v>B1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nfo gales "/>
      <sheetName val="Isol ventil schéma"/>
      <sheetName val="Energie"/>
      <sheetName val="Elec spé"/>
      <sheetName val="Eau"/>
      <sheetName val="Consos réelles"/>
      <sheetName val="Rap_2_3"/>
      <sheetName val="EDF_TB_tempo"/>
      <sheetName val="A lire"/>
      <sheetName val="Calculs"/>
      <sheetName val="Relevé"/>
      <sheetName val="comparaisons"/>
    </sheetNames>
    <sheetDataSet>
      <sheetData sheetId="0"/>
      <sheetData sheetId="1"/>
      <sheetData sheetId="2">
        <row r="9">
          <cell r="H9" t="str">
            <v>et bois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ECS"/>
      <sheetName val="ImportDialogie"/>
      <sheetName val="Remise Mat Eco"/>
      <sheetName val="Energie"/>
      <sheetName val="Rap4"/>
      <sheetName val="Rap1"/>
      <sheetName val="Rap2"/>
      <sheetName val="Rap3"/>
      <sheetName val="Factures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ialogie"/>
      <sheetName val="Variantes"/>
      <sheetName val="Bilan initial"/>
      <sheetName val="Bilan final"/>
      <sheetName val="Bilan énergie"/>
      <sheetName val="Feuil3"/>
      <sheetName val="Bilan dépenses"/>
      <sheetName val="Plan Fi"/>
      <sheetName val="Analyse Fi"/>
      <sheetName val="Coût"/>
      <sheetName val="identité"/>
      <sheetName val="sortie dialogie"/>
      <sheetName val="dossier propriétaire"/>
      <sheetName val="Fiche anah"/>
      <sheetName val="Nomenclatures"/>
      <sheetName val="données BD"/>
    </sheetNames>
    <sheetDataSet>
      <sheetData sheetId="0">
        <row r="3">
          <cell r="B3">
            <v>140</v>
          </cell>
          <cell r="C3" t="str">
            <v>m²</v>
          </cell>
          <cell r="D3">
            <v>140</v>
          </cell>
          <cell r="E3" t="str">
            <v>m²</v>
          </cell>
          <cell r="F3">
            <v>140</v>
          </cell>
          <cell r="G3" t="str">
            <v>m²</v>
          </cell>
          <cell r="H3">
            <v>140</v>
          </cell>
          <cell r="I3" t="str">
            <v>m²</v>
          </cell>
          <cell r="J3">
            <v>140</v>
          </cell>
          <cell r="K3" t="str">
            <v>m²</v>
          </cell>
          <cell r="L3">
            <v>140</v>
          </cell>
          <cell r="M3" t="str">
            <v>m²</v>
          </cell>
        </row>
        <row r="4">
          <cell r="B4" t="str">
            <v>Conso</v>
          </cell>
          <cell r="C4" t="str">
            <v>Coût</v>
          </cell>
          <cell r="D4" t="str">
            <v>Conso</v>
          </cell>
          <cell r="E4" t="str">
            <v>Coût</v>
          </cell>
          <cell r="F4" t="str">
            <v>Conso</v>
          </cell>
          <cell r="G4" t="str">
            <v>Coût</v>
          </cell>
          <cell r="H4" t="str">
            <v>Conso</v>
          </cell>
          <cell r="I4" t="str">
            <v>Coût</v>
          </cell>
          <cell r="J4" t="str">
            <v>Conso</v>
          </cell>
          <cell r="K4" t="str">
            <v>Coût</v>
          </cell>
          <cell r="L4" t="str">
            <v>Conso</v>
          </cell>
          <cell r="M4" t="str">
            <v>Coût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5054</v>
          </cell>
          <cell r="K5">
            <v>513</v>
          </cell>
          <cell r="L5">
            <v>1648</v>
          </cell>
          <cell r="M5">
            <v>167</v>
          </cell>
        </row>
        <row r="6">
          <cell r="B6">
            <v>38813</v>
          </cell>
          <cell r="C6">
            <v>1948</v>
          </cell>
          <cell r="D6">
            <v>25009</v>
          </cell>
          <cell r="E6">
            <v>1255</v>
          </cell>
          <cell r="F6">
            <v>15548</v>
          </cell>
          <cell r="G6">
            <v>781</v>
          </cell>
          <cell r="H6">
            <v>7815</v>
          </cell>
          <cell r="I6">
            <v>392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H7">
            <v>11805</v>
          </cell>
          <cell r="I7">
            <v>421</v>
          </cell>
          <cell r="L7">
            <v>11867</v>
          </cell>
          <cell r="M7">
            <v>424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J8">
            <v>0</v>
          </cell>
          <cell r="K8">
            <v>0</v>
          </cell>
        </row>
        <row r="9">
          <cell r="B9">
            <v>2811</v>
          </cell>
          <cell r="C9">
            <v>218</v>
          </cell>
          <cell r="D9">
            <v>2811</v>
          </cell>
          <cell r="E9">
            <v>218</v>
          </cell>
          <cell r="F9">
            <v>2811</v>
          </cell>
          <cell r="G9">
            <v>218</v>
          </cell>
          <cell r="H9">
            <v>2811</v>
          </cell>
          <cell r="I9">
            <v>218</v>
          </cell>
          <cell r="J9">
            <v>2811</v>
          </cell>
          <cell r="K9">
            <v>218</v>
          </cell>
          <cell r="L9">
            <v>2811</v>
          </cell>
          <cell r="M9">
            <v>218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H11">
            <v>0</v>
          </cell>
          <cell r="I11">
            <v>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>
            <v>829</v>
          </cell>
          <cell r="C14">
            <v>42</v>
          </cell>
          <cell r="D14">
            <v>829</v>
          </cell>
          <cell r="E14">
            <v>42</v>
          </cell>
          <cell r="F14">
            <v>829</v>
          </cell>
          <cell r="G14">
            <v>42</v>
          </cell>
          <cell r="H14">
            <v>829</v>
          </cell>
          <cell r="I14">
            <v>42</v>
          </cell>
          <cell r="J14">
            <v>829</v>
          </cell>
          <cell r="K14">
            <v>42</v>
          </cell>
          <cell r="L14">
            <v>829</v>
          </cell>
          <cell r="M14">
            <v>42</v>
          </cell>
        </row>
        <row r="15">
          <cell r="B15">
            <v>1940</v>
          </cell>
          <cell r="C15">
            <v>199</v>
          </cell>
          <cell r="D15">
            <v>1940</v>
          </cell>
          <cell r="E15">
            <v>199</v>
          </cell>
          <cell r="F15">
            <v>2360</v>
          </cell>
          <cell r="G15">
            <v>242</v>
          </cell>
          <cell r="H15">
            <v>2234</v>
          </cell>
          <cell r="I15">
            <v>229</v>
          </cell>
          <cell r="J15">
            <v>2108</v>
          </cell>
          <cell r="K15">
            <v>216</v>
          </cell>
          <cell r="L15">
            <v>2108</v>
          </cell>
          <cell r="M15">
            <v>216</v>
          </cell>
        </row>
        <row r="16">
          <cell r="B16">
            <v>390</v>
          </cell>
          <cell r="C16">
            <v>40</v>
          </cell>
          <cell r="D16">
            <v>390</v>
          </cell>
          <cell r="E16">
            <v>40</v>
          </cell>
          <cell r="F16">
            <v>390</v>
          </cell>
          <cell r="G16">
            <v>40</v>
          </cell>
          <cell r="H16">
            <v>390</v>
          </cell>
          <cell r="I16">
            <v>40</v>
          </cell>
          <cell r="J16">
            <v>390</v>
          </cell>
          <cell r="K16">
            <v>40</v>
          </cell>
          <cell r="L16">
            <v>390</v>
          </cell>
          <cell r="M16">
            <v>40</v>
          </cell>
        </row>
        <row r="18">
          <cell r="C18">
            <v>102</v>
          </cell>
          <cell r="E18">
            <v>102</v>
          </cell>
          <cell r="G18">
            <v>102</v>
          </cell>
          <cell r="I18">
            <v>102</v>
          </cell>
          <cell r="K18">
            <v>102</v>
          </cell>
          <cell r="M18">
            <v>102</v>
          </cell>
        </row>
        <row r="19">
          <cell r="C19">
            <v>163</v>
          </cell>
          <cell r="E19">
            <v>163</v>
          </cell>
          <cell r="G19">
            <v>163</v>
          </cell>
          <cell r="I19">
            <v>163</v>
          </cell>
          <cell r="K19">
            <v>163</v>
          </cell>
          <cell r="M19">
            <v>163</v>
          </cell>
        </row>
        <row r="21">
          <cell r="B21">
            <v>44783</v>
          </cell>
          <cell r="D21">
            <v>30979</v>
          </cell>
          <cell r="F21">
            <v>21938</v>
          </cell>
          <cell r="H21">
            <v>25884</v>
          </cell>
          <cell r="J21">
            <v>11192</v>
          </cell>
          <cell r="L21">
            <v>19653</v>
          </cell>
          <cell r="N21" t="str">
            <v/>
          </cell>
          <cell r="P21" t="str">
            <v/>
          </cell>
          <cell r="R21" t="str">
            <v/>
          </cell>
          <cell r="T21" t="str">
            <v/>
          </cell>
        </row>
        <row r="22">
          <cell r="B22">
            <v>60495</v>
          </cell>
          <cell r="D22">
            <v>44916</v>
          </cell>
          <cell r="F22">
            <v>35499</v>
          </cell>
          <cell r="H22">
            <v>26337</v>
          </cell>
          <cell r="J22">
            <v>34498</v>
          </cell>
          <cell r="L22">
            <v>22761</v>
          </cell>
        </row>
        <row r="23">
          <cell r="B23">
            <v>432</v>
          </cell>
          <cell r="D23">
            <v>321</v>
          </cell>
          <cell r="F23">
            <v>254</v>
          </cell>
          <cell r="H23">
            <v>188</v>
          </cell>
          <cell r="J23">
            <v>246</v>
          </cell>
          <cell r="L23">
            <v>163</v>
          </cell>
          <cell r="N23" t="str">
            <v/>
          </cell>
          <cell r="P23" t="str">
            <v/>
          </cell>
          <cell r="R23" t="str">
            <v/>
          </cell>
          <cell r="T23" t="str">
            <v/>
          </cell>
        </row>
        <row r="24">
          <cell r="B24" t="str">
            <v>F</v>
          </cell>
          <cell r="D24" t="str">
            <v>E</v>
          </cell>
          <cell r="F24" t="str">
            <v>E</v>
          </cell>
          <cell r="H24" t="str">
            <v>D</v>
          </cell>
          <cell r="J24" t="str">
            <v>E</v>
          </cell>
          <cell r="L24" t="str">
            <v>D</v>
          </cell>
          <cell r="N24" t="str">
            <v/>
          </cell>
          <cell r="P24" t="str">
            <v/>
          </cell>
          <cell r="R24" t="str">
            <v/>
          </cell>
          <cell r="T24" t="str">
            <v/>
          </cell>
        </row>
        <row r="26">
          <cell r="B26">
            <v>9938</v>
          </cell>
          <cell r="D26">
            <v>6583</v>
          </cell>
          <cell r="F26">
            <v>4301</v>
          </cell>
          <cell r="H26">
            <v>2399</v>
          </cell>
          <cell r="J26">
            <v>1389</v>
          </cell>
          <cell r="L26">
            <v>775</v>
          </cell>
        </row>
        <row r="27">
          <cell r="B27">
            <v>71</v>
          </cell>
          <cell r="D27">
            <v>47</v>
          </cell>
          <cell r="F27">
            <v>31</v>
          </cell>
          <cell r="H27">
            <v>17</v>
          </cell>
          <cell r="J27">
            <v>10</v>
          </cell>
          <cell r="L27">
            <v>6</v>
          </cell>
          <cell r="N27" t="str">
            <v/>
          </cell>
          <cell r="P27" t="str">
            <v/>
          </cell>
          <cell r="R27" t="str">
            <v/>
          </cell>
          <cell r="T27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>
            <v>0</v>
          </cell>
          <cell r="B3">
            <v>50</v>
          </cell>
          <cell r="C3" t="str">
            <v>A</v>
          </cell>
        </row>
        <row r="4">
          <cell r="A4">
            <v>51</v>
          </cell>
          <cell r="B4">
            <v>90</v>
          </cell>
          <cell r="C4" t="str">
            <v>B</v>
          </cell>
        </row>
        <row r="5">
          <cell r="A5">
            <v>91</v>
          </cell>
          <cell r="B5">
            <v>150</v>
          </cell>
          <cell r="C5" t="str">
            <v>C</v>
          </cell>
        </row>
        <row r="6">
          <cell r="A6">
            <v>151</v>
          </cell>
          <cell r="B6">
            <v>230</v>
          </cell>
          <cell r="C6" t="str">
            <v>D</v>
          </cell>
        </row>
        <row r="7">
          <cell r="A7">
            <v>231</v>
          </cell>
          <cell r="B7">
            <v>330</v>
          </cell>
          <cell r="C7" t="str">
            <v>E</v>
          </cell>
        </row>
        <row r="8">
          <cell r="A8">
            <v>331</v>
          </cell>
          <cell r="B8">
            <v>450</v>
          </cell>
          <cell r="C8" t="str">
            <v>F</v>
          </cell>
        </row>
        <row r="9">
          <cell r="A9">
            <v>451</v>
          </cell>
          <cell r="B9">
            <v>1000</v>
          </cell>
          <cell r="C9" t="str">
            <v>G</v>
          </cell>
        </row>
        <row r="13">
          <cell r="A13">
            <v>0</v>
          </cell>
          <cell r="B13">
            <v>6</v>
          </cell>
          <cell r="C13" t="str">
            <v>A</v>
          </cell>
        </row>
        <row r="14">
          <cell r="A14">
            <v>7</v>
          </cell>
          <cell r="B14">
            <v>10</v>
          </cell>
          <cell r="C14" t="str">
            <v>B</v>
          </cell>
        </row>
        <row r="15">
          <cell r="A15">
            <v>11</v>
          </cell>
          <cell r="B15">
            <v>20</v>
          </cell>
          <cell r="C15" t="str">
            <v>C</v>
          </cell>
        </row>
        <row r="16">
          <cell r="A16">
            <v>21</v>
          </cell>
          <cell r="B16">
            <v>35</v>
          </cell>
          <cell r="C16" t="str">
            <v>D</v>
          </cell>
        </row>
        <row r="17">
          <cell r="A17">
            <v>36</v>
          </cell>
          <cell r="B17">
            <v>55</v>
          </cell>
          <cell r="C17" t="str">
            <v>E</v>
          </cell>
        </row>
        <row r="18">
          <cell r="A18">
            <v>56</v>
          </cell>
          <cell r="B18">
            <v>80</v>
          </cell>
          <cell r="C18" t="str">
            <v>F</v>
          </cell>
        </row>
        <row r="19">
          <cell r="A19">
            <v>81</v>
          </cell>
          <cell r="B19">
            <v>500</v>
          </cell>
          <cell r="C19" t="str">
            <v>G</v>
          </cell>
        </row>
        <row r="24">
          <cell r="A24" t="str">
            <v>gaz naturel</v>
          </cell>
        </row>
        <row r="25">
          <cell r="A25" t="str">
            <v>fioul</v>
          </cell>
        </row>
        <row r="26">
          <cell r="A26" t="str">
            <v>charbon</v>
          </cell>
        </row>
        <row r="27">
          <cell r="A27" t="str">
            <v>GPL/Butane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Récap"/>
      <sheetName val="EAU"/>
      <sheetName val="ELECTRICITE"/>
      <sheetName val="Calcul-conso-V2"/>
    </sheetNames>
    <sheetDataSet>
      <sheetData sheetId="0" refreshError="1"/>
      <sheetData sheetId="1" refreshError="1"/>
      <sheetData sheetId="2">
        <row r="3">
          <cell r="B3">
            <v>6.45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ergie-info.fr/Fiches-pratiques/Ma-facture-mon-compteur/CSPE-TICGN-CTA-TVA-Toutes-les-taxes-sur-ma-facture" TargetMode="External"/><Relationship Id="rId2" Type="http://schemas.openxmlformats.org/officeDocument/2006/relationships/hyperlink" Target="http://www.energie-info.fr/Fiches-pratiques/Ma-facture-mon-compteur/CSPE-TICGN-CTA-TVA-Toutes-les-taxes-sur-ma-facture" TargetMode="External"/><Relationship Id="rId1" Type="http://schemas.openxmlformats.org/officeDocument/2006/relationships/hyperlink" Target="http://calculettes.energie-info.fr/calculettes/cta-electricite/?params=/calculettes/cta-electricit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L51"/>
  <sheetViews>
    <sheetView tabSelected="1" view="pageLayout" zoomScaleNormal="100" workbookViewId="0">
      <selection activeCell="J26" sqref="J26"/>
    </sheetView>
  </sheetViews>
  <sheetFormatPr baseColWidth="10" defaultColWidth="11.44140625" defaultRowHeight="13.8" x14ac:dyDescent="0.3"/>
  <cols>
    <col min="1" max="1" width="2.6640625" style="1" customWidth="1"/>
    <col min="2" max="3" width="9.109375" style="1" customWidth="1"/>
    <col min="4" max="4" width="10.5546875" style="1" hidden="1" customWidth="1"/>
    <col min="5" max="7" width="19" style="1" customWidth="1"/>
    <col min="8" max="8" width="5.5546875" style="6" customWidth="1"/>
    <col min="9" max="12" width="17.88671875" style="1" customWidth="1"/>
    <col min="13" max="13" width="12.88671875" style="1" customWidth="1"/>
    <col min="14" max="16384" width="11.44140625" style="1"/>
  </cols>
  <sheetData>
    <row r="1" spans="1:11" x14ac:dyDescent="0.3">
      <c r="F1" s="59" t="s">
        <v>48</v>
      </c>
      <c r="I1" s="49" t="s">
        <v>49</v>
      </c>
      <c r="J1" s="60">
        <v>44409</v>
      </c>
    </row>
    <row r="3" spans="1:11" x14ac:dyDescent="0.3">
      <c r="C3" s="2"/>
      <c r="D3" s="1" t="s">
        <v>0</v>
      </c>
      <c r="E3" s="3" t="s">
        <v>1</v>
      </c>
      <c r="F3" s="4" t="s">
        <v>0</v>
      </c>
      <c r="G3" s="5"/>
    </row>
    <row r="4" spans="1:11" x14ac:dyDescent="0.3">
      <c r="C4" s="7"/>
      <c r="D4" s="1" t="s">
        <v>2</v>
      </c>
      <c r="E4" s="8" t="s">
        <v>3</v>
      </c>
      <c r="F4" s="4" t="s">
        <v>17</v>
      </c>
      <c r="G4" s="5"/>
    </row>
    <row r="5" spans="1:11" x14ac:dyDescent="0.3">
      <c r="C5" s="9"/>
      <c r="D5" s="9"/>
      <c r="E5" s="10" t="s">
        <v>5</v>
      </c>
      <c r="F5" s="54">
        <v>1631</v>
      </c>
      <c r="G5" s="5"/>
    </row>
    <row r="6" spans="1:11" x14ac:dyDescent="0.3">
      <c r="C6" s="7"/>
      <c r="D6" s="7"/>
      <c r="E6" s="11" t="s">
        <v>6</v>
      </c>
      <c r="F6" s="55">
        <v>1000</v>
      </c>
      <c r="G6" s="12">
        <f>F6/F5</f>
        <v>0.61312078479460452</v>
      </c>
      <c r="H6" s="13"/>
    </row>
    <row r="7" spans="1:11" x14ac:dyDescent="0.3">
      <c r="C7" s="7"/>
      <c r="D7" s="7"/>
      <c r="E7" s="10" t="s">
        <v>7</v>
      </c>
      <c r="F7" s="56">
        <f>F5-F6</f>
        <v>631</v>
      </c>
      <c r="G7" s="12">
        <f>F7/F5</f>
        <v>0.38687921520539548</v>
      </c>
      <c r="H7" s="13"/>
    </row>
    <row r="8" spans="1:11" x14ac:dyDescent="0.3">
      <c r="D8" s="5"/>
    </row>
    <row r="9" spans="1:11" ht="15.75" customHeight="1" x14ac:dyDescent="0.3">
      <c r="A9" s="71" t="s">
        <v>8</v>
      </c>
      <c r="B9" s="71"/>
      <c r="C9" s="71"/>
      <c r="D9" s="14" t="s">
        <v>9</v>
      </c>
      <c r="E9" s="61" t="s">
        <v>10</v>
      </c>
      <c r="F9" s="61"/>
      <c r="G9" s="61"/>
      <c r="H9" s="15"/>
      <c r="I9" s="16"/>
      <c r="J9" s="70" t="s">
        <v>11</v>
      </c>
      <c r="K9" s="70"/>
    </row>
    <row r="10" spans="1:11" s="21" customFormat="1" ht="27.6" x14ac:dyDescent="0.3">
      <c r="A10" s="71"/>
      <c r="B10" s="71"/>
      <c r="C10" s="71"/>
      <c r="D10" s="14" t="s">
        <v>4</v>
      </c>
      <c r="E10" s="17" t="s">
        <v>0</v>
      </c>
      <c r="F10" s="18" t="s">
        <v>12</v>
      </c>
      <c r="G10" s="18" t="s">
        <v>13</v>
      </c>
      <c r="H10" s="19"/>
      <c r="I10" s="20" t="s">
        <v>14</v>
      </c>
      <c r="J10" s="20" t="s">
        <v>15</v>
      </c>
      <c r="K10" s="20" t="s">
        <v>16</v>
      </c>
    </row>
    <row r="11" spans="1:11" x14ac:dyDescent="0.3">
      <c r="A11" s="71"/>
      <c r="B11" s="71"/>
      <c r="C11" s="71"/>
      <c r="D11" s="14" t="s">
        <v>17</v>
      </c>
      <c r="E11" s="22">
        <f>IF($F$4=$I$19,J19,IF($F$4=$I$20,J20,IF($F$4=$I$21,J21,IF($F$4=$I$22,J22))))*F5</f>
        <v>165.22030000000001</v>
      </c>
      <c r="F11" s="23">
        <f>IF($F$4=$I$19,K19,IF($F$4=$I$20,K20,IF($F$4=$I$21,K21,IF($F$4=$I$22,K22))))*F7</f>
        <v>75.278300000000002</v>
      </c>
      <c r="G11" s="23">
        <f>IF($F$4=$I$19,L19,IF($F$4=$I$20,L20,IF($F$4=$I$21,L21,IF($F$4=$I$22,L22))))*F6</f>
        <v>80.900000000000006</v>
      </c>
      <c r="H11" s="24"/>
      <c r="I11" s="25" t="s">
        <v>18</v>
      </c>
      <c r="J11" s="26">
        <v>7.23</v>
      </c>
      <c r="K11" s="27"/>
    </row>
    <row r="12" spans="1:11" x14ac:dyDescent="0.3">
      <c r="A12" s="28"/>
      <c r="B12" s="29"/>
      <c r="C12" s="29"/>
      <c r="D12" s="1" t="s">
        <v>19</v>
      </c>
      <c r="E12" s="30"/>
      <c r="F12" s="74">
        <f>F11+G11</f>
        <v>156.17830000000001</v>
      </c>
      <c r="G12" s="75"/>
      <c r="H12" s="29"/>
      <c r="I12" s="25" t="s">
        <v>20</v>
      </c>
      <c r="J12" s="26">
        <v>9.35</v>
      </c>
      <c r="K12" s="31">
        <v>9.8000000000000007</v>
      </c>
    </row>
    <row r="13" spans="1:11" x14ac:dyDescent="0.3">
      <c r="A13" s="28"/>
      <c r="B13" s="29"/>
      <c r="C13" s="29"/>
      <c r="E13" s="30"/>
      <c r="I13" s="25" t="s">
        <v>21</v>
      </c>
      <c r="J13" s="26">
        <v>11.54</v>
      </c>
      <c r="K13" s="31">
        <v>12.33</v>
      </c>
    </row>
    <row r="14" spans="1:11" ht="15" customHeight="1" x14ac:dyDescent="0.3">
      <c r="A14" s="71" t="s">
        <v>22</v>
      </c>
      <c r="B14" s="71"/>
      <c r="C14" s="71"/>
      <c r="D14" s="14"/>
      <c r="E14" s="61" t="s">
        <v>23</v>
      </c>
      <c r="F14" s="61"/>
      <c r="G14" s="61"/>
      <c r="H14" s="15"/>
      <c r="I14" s="25" t="s">
        <v>24</v>
      </c>
      <c r="J14" s="26">
        <v>13.77</v>
      </c>
      <c r="K14" s="31">
        <v>14.78</v>
      </c>
    </row>
    <row r="15" spans="1:11" x14ac:dyDescent="0.3">
      <c r="A15" s="71"/>
      <c r="B15" s="71"/>
      <c r="C15" s="71"/>
      <c r="D15" s="32"/>
      <c r="E15" s="33" t="s">
        <v>0</v>
      </c>
      <c r="F15" s="62" t="s">
        <v>25</v>
      </c>
      <c r="G15" s="62"/>
      <c r="H15" s="19"/>
    </row>
    <row r="16" spans="1:11" x14ac:dyDescent="0.3">
      <c r="A16" s="71"/>
      <c r="B16" s="71"/>
      <c r="C16" s="71"/>
      <c r="D16" s="32"/>
      <c r="E16" s="23">
        <f>IF($F$4=$I$19,J11,IF($F$4=$I$20,J12,IF($F$4=$I$21,J13,IF($F$4=$I$22,J14))))*12</f>
        <v>138.47999999999999</v>
      </c>
      <c r="F16" s="76">
        <f>IF($F$4=$I$20,K12,IF($F$4=$I$21,K13,IF($F$4=$I$22,K14)))*12</f>
        <v>147.96</v>
      </c>
      <c r="G16" s="76"/>
      <c r="H16" s="24"/>
    </row>
    <row r="17" spans="1:12" ht="13.5" customHeight="1" x14ac:dyDescent="0.3">
      <c r="A17" s="28"/>
      <c r="B17" s="30"/>
      <c r="C17" s="30"/>
      <c r="D17" s="30"/>
      <c r="E17" s="30"/>
      <c r="J17" s="70" t="s">
        <v>26</v>
      </c>
      <c r="K17" s="70"/>
      <c r="L17" s="70"/>
    </row>
    <row r="18" spans="1:12" x14ac:dyDescent="0.3">
      <c r="A18" s="71" t="s">
        <v>27</v>
      </c>
      <c r="B18" s="61"/>
      <c r="C18" s="61"/>
      <c r="D18" s="34"/>
      <c r="E18" s="61" t="s">
        <v>28</v>
      </c>
      <c r="F18" s="61"/>
      <c r="G18" s="61"/>
      <c r="H18" s="15"/>
      <c r="I18" s="20" t="s">
        <v>14</v>
      </c>
      <c r="J18" s="20" t="s">
        <v>15</v>
      </c>
      <c r="K18" s="20" t="s">
        <v>29</v>
      </c>
      <c r="L18" s="20" t="s">
        <v>30</v>
      </c>
    </row>
    <row r="19" spans="1:12" x14ac:dyDescent="0.3">
      <c r="A19" s="71"/>
      <c r="B19" s="61"/>
      <c r="C19" s="61"/>
      <c r="D19" s="34"/>
      <c r="E19" s="33" t="s">
        <v>0</v>
      </c>
      <c r="F19" s="62" t="s">
        <v>25</v>
      </c>
      <c r="G19" s="62"/>
      <c r="H19" s="19"/>
      <c r="I19" s="25" t="s">
        <v>18</v>
      </c>
      <c r="J19" s="35">
        <v>9.74E-2</v>
      </c>
      <c r="K19" s="27"/>
      <c r="L19" s="27"/>
    </row>
    <row r="20" spans="1:12" x14ac:dyDescent="0.3">
      <c r="A20" s="71"/>
      <c r="B20" s="36" t="s">
        <v>31</v>
      </c>
      <c r="C20" s="57">
        <v>9.5999999999999992E-3</v>
      </c>
      <c r="D20" s="37"/>
      <c r="E20" s="26">
        <f>$F$5*C20</f>
        <v>15.657599999999999</v>
      </c>
      <c r="F20" s="65">
        <f>$F$5*C20</f>
        <v>15.657599999999999</v>
      </c>
      <c r="G20" s="65"/>
      <c r="H20" s="24"/>
      <c r="I20" s="25" t="s">
        <v>20</v>
      </c>
      <c r="J20" s="35">
        <f>J19</f>
        <v>9.74E-2</v>
      </c>
      <c r="K20" s="38">
        <v>0.1193</v>
      </c>
      <c r="L20" s="38">
        <v>8.09E-2</v>
      </c>
    </row>
    <row r="21" spans="1:12" x14ac:dyDescent="0.3">
      <c r="A21" s="71"/>
      <c r="B21" s="36" t="s">
        <v>32</v>
      </c>
      <c r="C21" s="57">
        <v>2.2499999999999999E-2</v>
      </c>
      <c r="D21" s="37"/>
      <c r="E21" s="26">
        <f>$F$5*C21</f>
        <v>36.697499999999998</v>
      </c>
      <c r="F21" s="65">
        <f>$F$5*C21</f>
        <v>36.697499999999998</v>
      </c>
      <c r="G21" s="65"/>
      <c r="H21" s="24"/>
      <c r="I21" s="25" t="s">
        <v>21</v>
      </c>
      <c r="J21" s="35">
        <v>0.1013</v>
      </c>
      <c r="K21" s="38">
        <f>K20</f>
        <v>0.1193</v>
      </c>
      <c r="L21" s="38">
        <f>L20</f>
        <v>8.09E-2</v>
      </c>
    </row>
    <row r="22" spans="1:12" x14ac:dyDescent="0.3">
      <c r="A22" s="71"/>
      <c r="B22" s="72" t="s">
        <v>33</v>
      </c>
      <c r="C22" s="72"/>
      <c r="D22" s="36"/>
      <c r="E22" s="58">
        <v>20</v>
      </c>
      <c r="F22" s="66">
        <v>20</v>
      </c>
      <c r="G22" s="66"/>
      <c r="H22" s="24"/>
      <c r="I22" s="25" t="s">
        <v>24</v>
      </c>
      <c r="J22" s="35">
        <f>J21</f>
        <v>0.1013</v>
      </c>
      <c r="K22" s="38">
        <f>K21</f>
        <v>0.1193</v>
      </c>
      <c r="L22" s="38">
        <f>L21</f>
        <v>8.09E-2</v>
      </c>
    </row>
    <row r="23" spans="1:12" x14ac:dyDescent="0.3">
      <c r="A23" s="71"/>
      <c r="B23" s="73" t="s">
        <v>34</v>
      </c>
      <c r="C23" s="73"/>
      <c r="D23" s="39"/>
      <c r="E23" s="33">
        <f>SUM(E20:E22)</f>
        <v>72.355099999999993</v>
      </c>
      <c r="F23" s="62">
        <f>F20+F21+F22</f>
        <v>72.355099999999993</v>
      </c>
      <c r="G23" s="62"/>
      <c r="H23" s="19"/>
    </row>
    <row r="24" spans="1:12" x14ac:dyDescent="0.3">
      <c r="D24" s="5"/>
    </row>
    <row r="25" spans="1:12" ht="15.75" customHeight="1" x14ac:dyDescent="0.3">
      <c r="A25" s="71" t="s">
        <v>35</v>
      </c>
      <c r="B25" s="71"/>
      <c r="C25" s="71"/>
      <c r="D25" s="32"/>
      <c r="E25" s="61" t="s">
        <v>36</v>
      </c>
      <c r="F25" s="61"/>
      <c r="G25" s="61"/>
      <c r="H25" s="15"/>
    </row>
    <row r="26" spans="1:12" x14ac:dyDescent="0.3">
      <c r="A26" s="71"/>
      <c r="B26" s="71"/>
      <c r="C26" s="71"/>
      <c r="D26" s="32"/>
      <c r="E26" s="26" t="s">
        <v>0</v>
      </c>
      <c r="F26" s="65" t="s">
        <v>25</v>
      </c>
      <c r="G26" s="65"/>
      <c r="H26" s="24"/>
    </row>
    <row r="27" spans="1:12" x14ac:dyDescent="0.3">
      <c r="A27" s="71"/>
      <c r="B27" s="71"/>
      <c r="C27" s="71"/>
      <c r="D27" s="32"/>
      <c r="E27" s="58"/>
      <c r="F27" s="66"/>
      <c r="G27" s="66"/>
      <c r="H27" s="24"/>
    </row>
    <row r="28" spans="1:12" x14ac:dyDescent="0.3">
      <c r="D28" s="5"/>
    </row>
    <row r="29" spans="1:12" x14ac:dyDescent="0.3">
      <c r="B29" s="61" t="s">
        <v>37</v>
      </c>
      <c r="C29" s="61"/>
      <c r="D29" s="34"/>
      <c r="E29" s="33" t="s">
        <v>0</v>
      </c>
      <c r="F29" s="62" t="s">
        <v>25</v>
      </c>
      <c r="G29" s="62"/>
      <c r="H29" s="19"/>
    </row>
    <row r="30" spans="1:12" ht="13.5" customHeight="1" x14ac:dyDescent="0.3">
      <c r="A30" s="69">
        <v>5.5E-2</v>
      </c>
      <c r="B30" s="68" t="s">
        <v>38</v>
      </c>
      <c r="C30" s="68"/>
      <c r="D30" s="40"/>
      <c r="E30" s="26">
        <f>E16*$A$30</f>
        <v>7.6163999999999996</v>
      </c>
      <c r="F30" s="65">
        <f>F16*$A$30</f>
        <v>8.1378000000000004</v>
      </c>
      <c r="G30" s="65"/>
      <c r="H30" s="24"/>
      <c r="J30" s="41"/>
    </row>
    <row r="31" spans="1:12" ht="13.5" customHeight="1" x14ac:dyDescent="0.3">
      <c r="A31" s="69"/>
      <c r="B31" s="68" t="s">
        <v>33</v>
      </c>
      <c r="C31" s="68"/>
      <c r="D31" s="40"/>
      <c r="E31" s="26">
        <f>E22*A30</f>
        <v>1.1000000000000001</v>
      </c>
      <c r="F31" s="65">
        <f>F22*A30</f>
        <v>1.1000000000000001</v>
      </c>
      <c r="G31" s="65"/>
      <c r="H31" s="24"/>
    </row>
    <row r="32" spans="1:12" ht="13.5" customHeight="1" x14ac:dyDescent="0.3">
      <c r="A32" s="67">
        <v>0.2</v>
      </c>
      <c r="B32" s="68" t="s">
        <v>39</v>
      </c>
      <c r="C32" s="68"/>
      <c r="D32" s="40"/>
      <c r="E32" s="26">
        <f>E11*A32</f>
        <v>33.044060000000002</v>
      </c>
      <c r="F32" s="65">
        <f>(F11+G11)*A32</f>
        <v>31.235660000000003</v>
      </c>
      <c r="G32" s="65"/>
      <c r="H32" s="24"/>
    </row>
    <row r="33" spans="1:10" ht="13.5" customHeight="1" x14ac:dyDescent="0.3">
      <c r="A33" s="67"/>
      <c r="B33" s="68" t="s">
        <v>31</v>
      </c>
      <c r="C33" s="68"/>
      <c r="D33" s="40"/>
      <c r="E33" s="26">
        <f>E20*A32</f>
        <v>3.1315200000000001</v>
      </c>
      <c r="F33" s="65">
        <f>F20*A32</f>
        <v>3.1315200000000001</v>
      </c>
      <c r="G33" s="65"/>
      <c r="H33" s="24"/>
    </row>
    <row r="34" spans="1:10" ht="13.5" customHeight="1" x14ac:dyDescent="0.3">
      <c r="A34" s="67"/>
      <c r="B34" s="68" t="s">
        <v>32</v>
      </c>
      <c r="C34" s="68"/>
      <c r="D34" s="40"/>
      <c r="E34" s="26">
        <f>E21*A32</f>
        <v>7.3395000000000001</v>
      </c>
      <c r="F34" s="65">
        <f>F21*A32</f>
        <v>7.3395000000000001</v>
      </c>
      <c r="G34" s="65"/>
      <c r="H34" s="24"/>
    </row>
    <row r="35" spans="1:10" ht="13.5" customHeight="1" x14ac:dyDescent="0.3">
      <c r="A35" s="67"/>
      <c r="B35" s="68" t="s">
        <v>40</v>
      </c>
      <c r="C35" s="68"/>
      <c r="D35" s="40"/>
      <c r="E35" s="26">
        <f>E27*A32</f>
        <v>0</v>
      </c>
      <c r="F35" s="65">
        <f>F27*A32</f>
        <v>0</v>
      </c>
      <c r="G35" s="65"/>
      <c r="H35" s="24"/>
    </row>
    <row r="36" spans="1:10" x14ac:dyDescent="0.3">
      <c r="B36" s="61" t="s">
        <v>41</v>
      </c>
      <c r="C36" s="61"/>
      <c r="D36" s="34"/>
      <c r="E36" s="33">
        <f>SUM(E30:E34)</f>
        <v>52.231480000000005</v>
      </c>
      <c r="F36" s="62">
        <f>F30+F31+F32+F33+F34</f>
        <v>50.944480000000006</v>
      </c>
      <c r="G36" s="62"/>
      <c r="H36" s="19"/>
    </row>
    <row r="37" spans="1:10" hidden="1" x14ac:dyDescent="0.3">
      <c r="D37" s="5"/>
      <c r="F37" s="42"/>
    </row>
    <row r="38" spans="1:10" x14ac:dyDescent="0.3">
      <c r="D38" s="5"/>
    </row>
    <row r="39" spans="1:10" x14ac:dyDescent="0.3">
      <c r="D39" s="5"/>
      <c r="E39" s="33" t="s">
        <v>0</v>
      </c>
      <c r="F39" s="62" t="s">
        <v>25</v>
      </c>
      <c r="G39" s="62"/>
      <c r="H39" s="19"/>
    </row>
    <row r="40" spans="1:10" x14ac:dyDescent="0.3">
      <c r="B40" s="61" t="s">
        <v>42</v>
      </c>
      <c r="C40" s="61"/>
      <c r="D40" s="43"/>
      <c r="E40" s="26">
        <f>E11+E16+E23+E27</f>
        <v>376.05539999999996</v>
      </c>
      <c r="F40" s="65">
        <f>F11+G11+F16+F23+F27</f>
        <v>376.49340000000001</v>
      </c>
      <c r="G40" s="65"/>
      <c r="H40" s="24"/>
    </row>
    <row r="41" spans="1:10" x14ac:dyDescent="0.3">
      <c r="B41" s="61" t="s">
        <v>43</v>
      </c>
      <c r="C41" s="61"/>
      <c r="D41" s="43"/>
      <c r="E41" s="26">
        <f>E40+E36</f>
        <v>428.28688</v>
      </c>
      <c r="F41" s="65">
        <f>F40+F36</f>
        <v>427.43788000000001</v>
      </c>
      <c r="G41" s="65"/>
      <c r="H41" s="24"/>
      <c r="I41" s="44"/>
      <c r="J41" s="45"/>
    </row>
    <row r="42" spans="1:10" x14ac:dyDescent="0.3">
      <c r="D42" s="5"/>
      <c r="E42" s="5"/>
      <c r="F42" s="5"/>
      <c r="G42" s="5"/>
    </row>
    <row r="43" spans="1:10" x14ac:dyDescent="0.3">
      <c r="B43" s="61" t="s">
        <v>44</v>
      </c>
      <c r="C43" s="61"/>
      <c r="D43" s="40"/>
      <c r="E43" s="26">
        <f>E41/$F$5</f>
        <v>0.26259158798283261</v>
      </c>
      <c r="F43" s="65">
        <f>F41/$F$5</f>
        <v>0.262071048436542</v>
      </c>
      <c r="G43" s="65"/>
      <c r="H43" s="24"/>
    </row>
    <row r="45" spans="1:10" ht="15" customHeight="1" x14ac:dyDescent="0.3">
      <c r="A45" s="63" t="s">
        <v>45</v>
      </c>
      <c r="B45" s="63"/>
      <c r="C45" s="63"/>
      <c r="D45" s="46"/>
      <c r="E45" s="47">
        <f>E36/E41</f>
        <v>0.12195442456700986</v>
      </c>
      <c r="F45" s="64">
        <f>F36/F41</f>
        <v>0.11918569313510539</v>
      </c>
      <c r="G45" s="64"/>
      <c r="H45" s="48"/>
    </row>
    <row r="46" spans="1:10" ht="15" customHeight="1" x14ac:dyDescent="0.3">
      <c r="A46" s="63" t="s">
        <v>46</v>
      </c>
      <c r="B46" s="63"/>
      <c r="C46" s="63"/>
      <c r="D46" s="46"/>
      <c r="E46" s="47">
        <f>(E23+E36)/E41</f>
        <v>0.29089515887108192</v>
      </c>
      <c r="F46" s="64">
        <f>(F23+F36)/F41</f>
        <v>0.2884619865698379</v>
      </c>
      <c r="G46" s="64"/>
      <c r="H46" s="48"/>
    </row>
    <row r="50" spans="2:8" x14ac:dyDescent="0.3">
      <c r="B50" s="46"/>
      <c r="E50" s="49" t="s">
        <v>47</v>
      </c>
      <c r="F50" s="49"/>
      <c r="G50" s="50">
        <f>F41-E41</f>
        <v>-0.84899999999998954</v>
      </c>
      <c r="H50" s="51"/>
    </row>
    <row r="51" spans="2:8" x14ac:dyDescent="0.3">
      <c r="E51" s="49"/>
      <c r="F51" s="49"/>
      <c r="G51" s="52">
        <f>G50/F41</f>
        <v>-1.9862535346656445E-3</v>
      </c>
      <c r="H51" s="53"/>
    </row>
  </sheetData>
  <mergeCells count="52">
    <mergeCell ref="A9:C11"/>
    <mergeCell ref="E9:G9"/>
    <mergeCell ref="J9:K9"/>
    <mergeCell ref="F12:G12"/>
    <mergeCell ref="A14:C16"/>
    <mergeCell ref="E14:G14"/>
    <mergeCell ref="F15:G15"/>
    <mergeCell ref="F16:G16"/>
    <mergeCell ref="F29:G29"/>
    <mergeCell ref="J17:L17"/>
    <mergeCell ref="A18:A23"/>
    <mergeCell ref="B18:C19"/>
    <mergeCell ref="E18:G18"/>
    <mergeCell ref="F19:G19"/>
    <mergeCell ref="F20:G20"/>
    <mergeCell ref="F21:G21"/>
    <mergeCell ref="B22:C22"/>
    <mergeCell ref="F22:G22"/>
    <mergeCell ref="B23:C23"/>
    <mergeCell ref="F23:G23"/>
    <mergeCell ref="A25:C27"/>
    <mergeCell ref="E25:G25"/>
    <mergeCell ref="F26:G26"/>
    <mergeCell ref="F27:G27"/>
    <mergeCell ref="A32:A35"/>
    <mergeCell ref="B32:C32"/>
    <mergeCell ref="F32:G32"/>
    <mergeCell ref="B33:C33"/>
    <mergeCell ref="F33:G33"/>
    <mergeCell ref="A30:A31"/>
    <mergeCell ref="B30:C30"/>
    <mergeCell ref="F30:G30"/>
    <mergeCell ref="B31:C31"/>
    <mergeCell ref="F31:G31"/>
    <mergeCell ref="B34:C34"/>
    <mergeCell ref="F34:G34"/>
    <mergeCell ref="B35:C35"/>
    <mergeCell ref="F35:G35"/>
    <mergeCell ref="B29:C29"/>
    <mergeCell ref="B36:C36"/>
    <mergeCell ref="F36:G36"/>
    <mergeCell ref="A45:C45"/>
    <mergeCell ref="F45:G45"/>
    <mergeCell ref="A46:C46"/>
    <mergeCell ref="F46:G46"/>
    <mergeCell ref="F39:G39"/>
    <mergeCell ref="B40:C40"/>
    <mergeCell ref="F40:G40"/>
    <mergeCell ref="B41:C41"/>
    <mergeCell ref="F41:G41"/>
    <mergeCell ref="B43:C43"/>
    <mergeCell ref="F43:G43"/>
  </mergeCells>
  <dataValidations count="2">
    <dataValidation type="list" allowBlank="1" showInputMessage="1" showErrorMessage="1" sqref="F4">
      <formula1>$D$9:$D$13</formula1>
    </dataValidation>
    <dataValidation type="list" allowBlank="1" showInputMessage="1" showErrorMessage="1" sqref="F3">
      <formula1>$D$3:$D$6</formula1>
    </dataValidation>
  </dataValidations>
  <hyperlinks>
    <hyperlink ref="B22" r:id="rId1"/>
    <hyperlink ref="B20" r:id="rId2"/>
    <hyperlink ref="B21" r:id="rId3"/>
  </hyperlinks>
  <pageMargins left="0.7" right="0.7" top="0.75" bottom="0.75" header="0.3" footer="0.3"/>
  <pageSetup paperSize="9" orientation="portrait" horizontalDpi="4294967293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Comparatif facture</vt:lpstr>
      <vt:lpstr>'Comparatif facture'!Zone_d_impression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Gefosat</dc:creator>
  <cp:lastModifiedBy>Aurélien Breuil</cp:lastModifiedBy>
  <dcterms:created xsi:type="dcterms:W3CDTF">2022-02-09T08:41:35Z</dcterms:created>
  <dcterms:modified xsi:type="dcterms:W3CDTF">2022-06-01T15:50:09Z</dcterms:modified>
</cp:coreProperties>
</file>