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urel\Desktop\"/>
    </mc:Choice>
  </mc:AlternateContent>
  <bookViews>
    <workbookView xWindow="0" yWindow="0" windowWidth="28800" windowHeight="11280" activeTab="1"/>
  </bookViews>
  <sheets>
    <sheet name="Parc 2016-2021" sheetId="20" r:id="rId1"/>
    <sheet name="Conso 1990-2021" sheetId="17" r:id="rId2"/>
  </sheets>
  <calcPr calcId="152511"/>
</workbook>
</file>

<file path=xl/calcChain.xml><?xml version="1.0" encoding="utf-8"?>
<calcChain xmlns="http://schemas.openxmlformats.org/spreadsheetml/2006/main">
  <c r="AH55" i="17" l="1"/>
  <c r="AH56" i="17"/>
  <c r="AH57" i="17" l="1"/>
  <c r="AO26" i="17"/>
  <c r="AO32" i="17"/>
  <c r="AO35" i="17"/>
  <c r="AO38" i="17"/>
  <c r="AO15" i="17"/>
  <c r="N35" i="20"/>
  <c r="L35" i="20"/>
  <c r="J35" i="20"/>
  <c r="H35" i="20"/>
  <c r="F35" i="20"/>
  <c r="AH52" i="17"/>
  <c r="AG52" i="17"/>
  <c r="AF52" i="17"/>
  <c r="AE52" i="17"/>
  <c r="AD52" i="17"/>
  <c r="AC52" i="17"/>
  <c r="AB52" i="17"/>
  <c r="AA52" i="17"/>
  <c r="Z52" i="17"/>
  <c r="Y52" i="17"/>
  <c r="AH39" i="17"/>
  <c r="AG39" i="17"/>
  <c r="AF39" i="17"/>
  <c r="AE39" i="17"/>
  <c r="AD39" i="17"/>
  <c r="AC39" i="17"/>
  <c r="AB39" i="17"/>
  <c r="AA39" i="17"/>
  <c r="Z39" i="17"/>
  <c r="Y39" i="17"/>
  <c r="AI31" i="17"/>
  <c r="AI30" i="17"/>
  <c r="AI29" i="17"/>
  <c r="AH36" i="17"/>
  <c r="AG36" i="17"/>
  <c r="AF36" i="17"/>
  <c r="AE36" i="17"/>
  <c r="AD36" i="17"/>
  <c r="AC36" i="17"/>
  <c r="AB36" i="17"/>
  <c r="AA36" i="17"/>
  <c r="Z36" i="17"/>
  <c r="Y36" i="17"/>
  <c r="AH33" i="17"/>
  <c r="AG33" i="17"/>
  <c r="AF33" i="17"/>
  <c r="AE33" i="17"/>
  <c r="AD33" i="17"/>
  <c r="AC33" i="17"/>
  <c r="AB33" i="17"/>
  <c r="AA33" i="17"/>
  <c r="Z33" i="17"/>
  <c r="Y33" i="17"/>
  <c r="AH27" i="17"/>
  <c r="AG27" i="17"/>
  <c r="AF27" i="17"/>
  <c r="AE27" i="17"/>
  <c r="AD27" i="17"/>
  <c r="AC27" i="17"/>
  <c r="AB27" i="17"/>
  <c r="AA27" i="17"/>
  <c r="Z27" i="17"/>
  <c r="Y27" i="17"/>
  <c r="AI19" i="17"/>
  <c r="AI20" i="17"/>
  <c r="AI21" i="17"/>
  <c r="AI22" i="17"/>
  <c r="AI23" i="17"/>
  <c r="AI24" i="17"/>
  <c r="AI25" i="17"/>
  <c r="AI18" i="17"/>
  <c r="AH16" i="17"/>
  <c r="AI14" i="17"/>
  <c r="AI7" i="17"/>
  <c r="AI8" i="17"/>
  <c r="AI9" i="17"/>
  <c r="AI10" i="17"/>
  <c r="AI11" i="17"/>
  <c r="AI12" i="17"/>
  <c r="AI13" i="17"/>
  <c r="AI6" i="17"/>
  <c r="AG16" i="17"/>
  <c r="AF16" i="17"/>
  <c r="AE16" i="17"/>
  <c r="AD16" i="17"/>
  <c r="AC16" i="17"/>
  <c r="AB16" i="17"/>
  <c r="AA16" i="17"/>
  <c r="Z16" i="17"/>
  <c r="Y16" i="17"/>
  <c r="AH50" i="17" l="1"/>
  <c r="AI50" i="17" s="1"/>
  <c r="AH49" i="17"/>
  <c r="AI49" i="17" s="1"/>
  <c r="AH48" i="17"/>
  <c r="AI48" i="17" s="1"/>
  <c r="AH47" i="17"/>
  <c r="AI47" i="17" s="1"/>
  <c r="AH46" i="17"/>
  <c r="AI46" i="17" s="1"/>
  <c r="AH45" i="17"/>
  <c r="AI45" i="17" s="1"/>
  <c r="AH44" i="17"/>
  <c r="AI44" i="17" s="1"/>
  <c r="AH43" i="17"/>
  <c r="AI43" i="17" s="1"/>
  <c r="AH42" i="17"/>
  <c r="AI42" i="17" s="1"/>
  <c r="AH41" i="17"/>
  <c r="AI41" i="17" s="1"/>
</calcChain>
</file>

<file path=xl/sharedStrings.xml><?xml version="1.0" encoding="utf-8"?>
<sst xmlns="http://schemas.openxmlformats.org/spreadsheetml/2006/main" count="216" uniqueCount="62">
  <si>
    <t>Parc en milliers de logements</t>
  </si>
  <si>
    <t>Appartement</t>
  </si>
  <si>
    <t>Autres énergies</t>
  </si>
  <si>
    <t>Bois</t>
  </si>
  <si>
    <t>Electricité</t>
  </si>
  <si>
    <t>Gaz naturel</t>
  </si>
  <si>
    <t>Maison</t>
  </si>
  <si>
    <t>Tous logements</t>
  </si>
  <si>
    <t>Toutes énergies</t>
  </si>
  <si>
    <t>Type de logement</t>
  </si>
  <si>
    <t>Energie principale de chauffage</t>
  </si>
  <si>
    <t>Surface totale en millions de m²</t>
  </si>
  <si>
    <t xml:space="preserve">CONSOMMATION ENERGETIQUE DU SECTEUR RESIDENTIEL  </t>
  </si>
  <si>
    <t>CHAUFFAGE</t>
  </si>
  <si>
    <t xml:space="preserve">Electricité </t>
  </si>
  <si>
    <t>Charbon, autres</t>
  </si>
  <si>
    <t>Total*</t>
  </si>
  <si>
    <t>EAU CHAUDE SANITAIRE (ECS)</t>
  </si>
  <si>
    <t>CUISSON</t>
  </si>
  <si>
    <t>SPECIFIQUE</t>
  </si>
  <si>
    <t>TOUS USAGES</t>
  </si>
  <si>
    <t>Champ : France métropolitaine - ensemble des logements ordinaires</t>
  </si>
  <si>
    <t>CLIMATISATION</t>
  </si>
  <si>
    <t>n.d.</t>
  </si>
  <si>
    <t>Chauffage urbain</t>
  </si>
  <si>
    <t>Fioul domestique</t>
  </si>
  <si>
    <t>Gaz de pétrole liquéfié</t>
  </si>
  <si>
    <t>Champ : France métropolitaine - ensemble des résidences principales</t>
  </si>
  <si>
    <t>Ensemble des résidences principales</t>
  </si>
  <si>
    <t>dont pompe à chaleur</t>
  </si>
  <si>
    <t>Pompe à chaleur</t>
  </si>
  <si>
    <t>n.d. : non disponible</t>
  </si>
  <si>
    <t>Chauffage urbain*</t>
  </si>
  <si>
    <t>Solaire thermique</t>
  </si>
  <si>
    <t>Total**</t>
  </si>
  <si>
    <t>Electricité***</t>
  </si>
  <si>
    <t>* Les données de consommation de chauffage urbain dans le résidentiel ne sont disponibles  qu'à partir de  2007</t>
  </si>
  <si>
    <t>***: avant 2010, l'usage « climatisation » n'est pas connu et l'électricité consommée pour cet usage est incluse dans l'usage « spécifique »</t>
  </si>
  <si>
    <t>À climat réel - en TWh PCS (gaz naturel) et TWh PCI (autres énergies et totaux)</t>
  </si>
  <si>
    <t xml:space="preserve">Notes : </t>
  </si>
  <si>
    <t xml:space="preserve">- La ligne « dont pompe à chaleur » désigne l'électricité consommée par les pompes à chaleur. </t>
  </si>
  <si>
    <t>La ligne « Pompe à chaleur » correspond, quant à elle, à la consommation de chaleur produite par les pompes à chaleur, de laquelle est déduite leur consommation d'électricité pour éviter un double compte (i.e. à la production de chaleur renouvelable des pompes à chaleur au sens de la directive sur les énergies renouvelables).</t>
  </si>
  <si>
    <t>* *: les totaux sont en TWh PCI, tandis que le gaz naturel est exprimé en TWh PCS. Ainsi, les totaux ne correspondent pas à la somme des lignes qui les précèdent.</t>
  </si>
  <si>
    <t>- Pour l'année 2021, les consommations de chauffage électrique et gaz sont calculées à l'aide d'une modélisation statistique par le SDES, les consommations de chauffage électrique ont été rétropolées jusqu'en 2005.</t>
  </si>
  <si>
    <t>- Jusqu'en 2020, les données ont été calculées à partir des informations de répartition par usage fournies par le Ceren en procédant à un calage sur les données du bilan de l'énergie année par année de 1990 à 2020 et énergie par énergie.</t>
  </si>
  <si>
    <t xml:space="preserve">Source : Calculs SDES, d'après bilan de l'énergie, données de consommation gaz et électricité et Ceren </t>
  </si>
  <si>
    <t>Source : Ceren jusqu'en 2019, calculs Ceren/SDES pour 2020 et 2021 à partir de l'EnL 2020 et des EAPL au 1er juillet et publiées en septembre 2022.</t>
  </si>
  <si>
    <t>Evolution nb logements N/N-1</t>
  </si>
  <si>
    <t>ECS :</t>
  </si>
  <si>
    <t>CUISSON :</t>
  </si>
  <si>
    <t>ELEC SPECIF</t>
  </si>
  <si>
    <t>CLIM :</t>
  </si>
  <si>
    <t xml:space="preserve">Conso totale logements : </t>
  </si>
  <si>
    <t>v</t>
  </si>
  <si>
    <t>Kwh/logement</t>
  </si>
  <si>
    <t xml:space="preserve">Conso par logement : </t>
  </si>
  <si>
    <t>Parc résid ppales :</t>
  </si>
  <si>
    <t>Evol conso N/N-1 :</t>
  </si>
  <si>
    <t>milliers de logements</t>
  </si>
  <si>
    <t>TWh</t>
  </si>
  <si>
    <t>Part énergie par usage :</t>
  </si>
  <si>
    <t>Part usage dans conso globale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</si>
</sst>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00"/>
    <numFmt numFmtId="165" formatCode="0.0"/>
    <numFmt numFmtId="166" formatCode="0.0%"/>
  </numFmts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</font>
    <font>
      <b/>
      <u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0" applyFont="1"/>
    <xf numFmtId="0" fontId="5" fillId="0" borderId="5" xfId="0" applyFont="1" applyBorder="1" applyAlignment="1">
      <alignment horizontal="left" inden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3" fontId="5" fillId="0" borderId="7" xfId="0" applyNumberFormat="1" applyFont="1" applyBorder="1"/>
    <xf numFmtId="164" fontId="6" fillId="0" borderId="5" xfId="0" applyNumberFormat="1" applyFont="1" applyBorder="1"/>
    <xf numFmtId="164" fontId="6" fillId="0" borderId="3" xfId="0" applyNumberFormat="1" applyFont="1" applyBorder="1"/>
    <xf numFmtId="0" fontId="1" fillId="0" borderId="0" xfId="0" applyNumberFormat="1" applyFont="1" applyFill="1" applyAlignment="1"/>
    <xf numFmtId="0" fontId="2" fillId="0" borderId="0" xfId="0" applyNumberFormat="1" applyFont="1" applyFill="1" applyAlignment="1"/>
    <xf numFmtId="0" fontId="1" fillId="0" borderId="8" xfId="0" applyNumberFormat="1" applyFont="1" applyFill="1" applyBorder="1" applyAlignment="1"/>
    <xf numFmtId="165" fontId="1" fillId="0" borderId="8" xfId="0" applyNumberFormat="1" applyFont="1" applyFill="1" applyBorder="1"/>
    <xf numFmtId="0" fontId="2" fillId="0" borderId="8" xfId="0" applyNumberFormat="1" applyFont="1" applyFill="1" applyBorder="1" applyAlignment="1"/>
    <xf numFmtId="165" fontId="2" fillId="0" borderId="8" xfId="0" applyNumberFormat="1" applyFont="1" applyFill="1" applyBorder="1"/>
    <xf numFmtId="165" fontId="1" fillId="0" borderId="0" xfId="0" applyNumberFormat="1" applyFont="1" applyFill="1"/>
    <xf numFmtId="165" fontId="2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165" fontId="1" fillId="0" borderId="0" xfId="0" applyNumberFormat="1" applyFont="1" applyFill="1" applyBorder="1"/>
    <xf numFmtId="0" fontId="3" fillId="0" borderId="8" xfId="0" applyNumberFormat="1" applyFont="1" applyFill="1" applyBorder="1" applyAlignment="1">
      <alignment horizontal="left" indent="1"/>
    </xf>
    <xf numFmtId="165" fontId="3" fillId="0" borderId="8" xfId="0" applyNumberFormat="1" applyFont="1" applyFill="1" applyBorder="1" applyAlignment="1">
      <alignment horizontal="right"/>
    </xf>
    <xf numFmtId="0" fontId="1" fillId="0" borderId="8" xfId="0" applyNumberFormat="1" applyFont="1" applyFill="1" applyBorder="1" applyAlignment="1">
      <alignment horizontal="left"/>
    </xf>
    <xf numFmtId="0" fontId="1" fillId="0" borderId="0" xfId="0" applyFont="1" applyFill="1"/>
    <xf numFmtId="0" fontId="1" fillId="0" borderId="9" xfId="0" applyNumberFormat="1" applyFont="1" applyFill="1" applyBorder="1" applyAlignment="1"/>
    <xf numFmtId="0" fontId="1" fillId="0" borderId="10" xfId="0" applyNumberFormat="1" applyFont="1" applyFill="1" applyBorder="1" applyAlignment="1"/>
    <xf numFmtId="164" fontId="0" fillId="0" borderId="8" xfId="0" applyNumberFormat="1" applyFont="1" applyFill="1" applyBorder="1"/>
    <xf numFmtId="165" fontId="1" fillId="0" borderId="8" xfId="0" applyNumberFormat="1" applyFont="1" applyFill="1" applyBorder="1" applyAlignment="1">
      <alignment horizontal="right"/>
    </xf>
    <xf numFmtId="2" fontId="1" fillId="0" borderId="8" xfId="0" applyNumberFormat="1" applyFont="1" applyFill="1" applyBorder="1"/>
    <xf numFmtId="1" fontId="1" fillId="0" borderId="0" xfId="0" applyNumberFormat="1" applyFont="1" applyFill="1"/>
    <xf numFmtId="2" fontId="2" fillId="0" borderId="8" xfId="0" applyNumberFormat="1" applyFont="1" applyFill="1" applyBorder="1" applyAlignment="1"/>
    <xf numFmtId="0" fontId="1" fillId="0" borderId="0" xfId="0" applyNumberFormat="1" applyFont="1" applyFill="1" applyAlignment="1">
      <alignment vertical="top"/>
    </xf>
    <xf numFmtId="0" fontId="1" fillId="0" borderId="0" xfId="0" quotePrefix="1" applyNumberFormat="1" applyFont="1" applyFill="1" applyAlignment="1">
      <alignment vertical="top"/>
    </xf>
    <xf numFmtId="0" fontId="1" fillId="0" borderId="0" xfId="0" quotePrefix="1" applyNumberFormat="1" applyFont="1" applyFill="1" applyAlignment="1"/>
    <xf numFmtId="164" fontId="0" fillId="0" borderId="0" xfId="0" applyNumberFormat="1"/>
    <xf numFmtId="3" fontId="0" fillId="0" borderId="6" xfId="0" applyNumberFormat="1" applyBorder="1"/>
    <xf numFmtId="164" fontId="6" fillId="0" borderId="4" xfId="0" applyNumberFormat="1" applyFont="1" applyBorder="1"/>
    <xf numFmtId="0" fontId="0" fillId="0" borderId="2" xfId="0" applyBorder="1"/>
    <xf numFmtId="3" fontId="0" fillId="0" borderId="7" xfId="0" applyNumberFormat="1" applyBorder="1"/>
    <xf numFmtId="3" fontId="0" fillId="0" borderId="4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1" xfId="0" applyNumberFormat="1" applyBorder="1"/>
    <xf numFmtId="3" fontId="0" fillId="0" borderId="0" xfId="0" applyNumberFormat="1"/>
    <xf numFmtId="164" fontId="0" fillId="0" borderId="2" xfId="0" applyNumberFormat="1" applyBorder="1"/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/>
    <xf numFmtId="9" fontId="9" fillId="0" borderId="0" xfId="2" applyFont="1" applyFill="1"/>
    <xf numFmtId="0" fontId="10" fillId="0" borderId="0" xfId="0" applyFont="1" applyFill="1"/>
    <xf numFmtId="9" fontId="10" fillId="0" borderId="0" xfId="2" applyFont="1" applyFill="1"/>
    <xf numFmtId="0" fontId="11" fillId="0" borderId="0" xfId="0" applyFont="1" applyAlignment="1"/>
    <xf numFmtId="9" fontId="9" fillId="0" borderId="0" xfId="2" applyFont="1" applyFill="1" applyBorder="1"/>
    <xf numFmtId="9" fontId="12" fillId="0" borderId="0" xfId="2" applyFont="1" applyFill="1"/>
    <xf numFmtId="9" fontId="9" fillId="0" borderId="0" xfId="2" applyFont="1" applyFill="1" applyBorder="1" applyAlignment="1"/>
    <xf numFmtId="0" fontId="11" fillId="0" borderId="0" xfId="0" applyFont="1"/>
    <xf numFmtId="0" fontId="8" fillId="0" borderId="0" xfId="0" applyFont="1"/>
    <xf numFmtId="9" fontId="8" fillId="0" borderId="0" xfId="2" applyFont="1"/>
    <xf numFmtId="166" fontId="10" fillId="0" borderId="0" xfId="2" applyNumberFormat="1" applyFont="1" applyFill="1"/>
    <xf numFmtId="0" fontId="1" fillId="0" borderId="0" xfId="0" applyFont="1" applyFill="1" applyBorder="1"/>
    <xf numFmtId="0" fontId="10" fillId="0" borderId="0" xfId="0" applyFont="1" applyFill="1" applyBorder="1"/>
    <xf numFmtId="0" fontId="13" fillId="0" borderId="7" xfId="0" applyFont="1" applyBorder="1" applyAlignment="1">
      <alignment horizontal="left"/>
    </xf>
    <xf numFmtId="0" fontId="10" fillId="0" borderId="7" xfId="0" applyFont="1" applyFill="1" applyBorder="1"/>
    <xf numFmtId="0" fontId="9" fillId="0" borderId="11" xfId="0" applyNumberFormat="1" applyFont="1" applyFill="1" applyBorder="1" applyAlignment="1"/>
    <xf numFmtId="0" fontId="9" fillId="0" borderId="1" xfId="0" applyNumberFormat="1" applyFont="1" applyFill="1" applyBorder="1" applyAlignment="1"/>
    <xf numFmtId="0" fontId="9" fillId="0" borderId="1" xfId="0" applyFont="1" applyFill="1" applyBorder="1"/>
    <xf numFmtId="0" fontId="1" fillId="0" borderId="3" xfId="0" applyFont="1" applyFill="1" applyBorder="1"/>
    <xf numFmtId="0" fontId="9" fillId="0" borderId="7" xfId="0" applyNumberFormat="1" applyFont="1" applyFill="1" applyBorder="1" applyAlignment="1"/>
    <xf numFmtId="0" fontId="9" fillId="0" borderId="0" xfId="0" applyNumberFormat="1" applyFont="1" applyFill="1" applyBorder="1" applyAlignment="1"/>
    <xf numFmtId="43" fontId="9" fillId="0" borderId="0" xfId="1" applyFont="1" applyFill="1" applyBorder="1"/>
    <xf numFmtId="0" fontId="9" fillId="0" borderId="0" xfId="0" applyFont="1" applyFill="1" applyBorder="1"/>
    <xf numFmtId="0" fontId="1" fillId="0" borderId="5" xfId="0" applyFont="1" applyFill="1" applyBorder="1"/>
    <xf numFmtId="0" fontId="10" fillId="0" borderId="6" xfId="0" applyNumberFormat="1" applyFont="1" applyFill="1" applyBorder="1" applyAlignment="1"/>
    <xf numFmtId="0" fontId="10" fillId="0" borderId="2" xfId="0" applyNumberFormat="1" applyFont="1" applyFill="1" applyBorder="1" applyAlignment="1"/>
    <xf numFmtId="1" fontId="10" fillId="0" borderId="2" xfId="0" applyNumberFormat="1" applyFont="1" applyFill="1" applyBorder="1"/>
    <xf numFmtId="0" fontId="11" fillId="0" borderId="2" xfId="0" applyFont="1" applyBorder="1"/>
    <xf numFmtId="0" fontId="1" fillId="0" borderId="4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2" fontId="9" fillId="0" borderId="1" xfId="0" applyNumberFormat="1" applyFont="1" applyFill="1" applyBorder="1"/>
    <xf numFmtId="1" fontId="0" fillId="2" borderId="11" xfId="0" applyNumberForma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top" wrapText="1"/>
    </xf>
    <xf numFmtId="0" fontId="14" fillId="0" borderId="0" xfId="0" applyFont="1" applyFill="1" applyAlignment="1">
      <alignment horizontal="left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5"/>
  <sheetViews>
    <sheetView showGridLines="0" zoomScale="70" zoomScaleNormal="70" workbookViewId="0">
      <selection activeCell="N35" sqref="N35"/>
    </sheetView>
  </sheetViews>
  <sheetFormatPr baseColWidth="10" defaultColWidth="11.44140625" defaultRowHeight="14.4" x14ac:dyDescent="0.3"/>
  <cols>
    <col min="1" max="1" width="2.88671875" customWidth="1"/>
    <col min="2" max="2" width="19.5546875" customWidth="1"/>
    <col min="3" max="3" width="22.33203125" bestFit="1" customWidth="1"/>
    <col min="4" max="18" width="15.6640625" customWidth="1"/>
  </cols>
  <sheetData>
    <row r="1" spans="2:16" x14ac:dyDescent="0.3">
      <c r="B1" s="1" t="s">
        <v>28</v>
      </c>
      <c r="F1" s="32"/>
      <c r="G1" s="32"/>
      <c r="H1" s="32"/>
      <c r="I1" s="32"/>
      <c r="K1" s="32"/>
    </row>
    <row r="2" spans="2:16" x14ac:dyDescent="0.3">
      <c r="B2" s="35"/>
      <c r="C2" s="35"/>
      <c r="D2" s="35"/>
      <c r="E2" s="35"/>
      <c r="F2" s="42"/>
      <c r="G2" s="42"/>
      <c r="H2" s="42"/>
      <c r="I2" s="42"/>
      <c r="K2" s="32"/>
    </row>
    <row r="3" spans="2:16" x14ac:dyDescent="0.3">
      <c r="C3" s="45"/>
      <c r="D3" s="78">
        <v>2016</v>
      </c>
      <c r="E3" s="79"/>
      <c r="F3" s="78">
        <v>2017</v>
      </c>
      <c r="G3" s="79"/>
      <c r="H3" s="78">
        <v>2018</v>
      </c>
      <c r="I3" s="79"/>
      <c r="J3" s="78">
        <v>2019</v>
      </c>
      <c r="K3" s="79"/>
      <c r="L3" s="78">
        <v>2020</v>
      </c>
      <c r="M3" s="79"/>
      <c r="N3" s="78">
        <v>2021</v>
      </c>
      <c r="O3" s="79"/>
    </row>
    <row r="4" spans="2:16" ht="30" customHeight="1" x14ac:dyDescent="0.3">
      <c r="B4" s="44" t="s">
        <v>9</v>
      </c>
      <c r="C4" s="43" t="s">
        <v>10</v>
      </c>
      <c r="D4" s="3" t="s">
        <v>0</v>
      </c>
      <c r="E4" s="4" t="s">
        <v>11</v>
      </c>
      <c r="F4" s="3" t="s">
        <v>0</v>
      </c>
      <c r="G4" s="4" t="s">
        <v>11</v>
      </c>
      <c r="H4" s="3" t="s">
        <v>0</v>
      </c>
      <c r="I4" s="4" t="s">
        <v>11</v>
      </c>
      <c r="J4" s="3" t="s">
        <v>0</v>
      </c>
      <c r="K4" s="4" t="s">
        <v>11</v>
      </c>
      <c r="L4" s="3" t="s">
        <v>0</v>
      </c>
      <c r="M4" s="4" t="s">
        <v>11</v>
      </c>
      <c r="N4" s="3" t="s">
        <v>0</v>
      </c>
      <c r="O4" s="4" t="s">
        <v>11</v>
      </c>
    </row>
    <row r="5" spans="2:16" x14ac:dyDescent="0.3">
      <c r="B5" s="32" t="s">
        <v>1</v>
      </c>
      <c r="C5" s="39" t="s">
        <v>2</v>
      </c>
      <c r="D5" s="36">
        <v>11.381237790979561</v>
      </c>
      <c r="E5" s="36">
        <v>0.61358606402282101</v>
      </c>
      <c r="F5" s="36">
        <v>12.776792373320058</v>
      </c>
      <c r="G5" s="36">
        <v>0.68834499785238734</v>
      </c>
      <c r="H5" s="36">
        <v>14.334846229116867</v>
      </c>
      <c r="I5" s="36">
        <v>0.77181671214321035</v>
      </c>
      <c r="J5" s="36">
        <v>15.977993919826906</v>
      </c>
      <c r="K5" s="36">
        <v>0.85982829177184072</v>
      </c>
      <c r="L5" s="36">
        <v>17.777251348742425</v>
      </c>
      <c r="M5" s="36">
        <v>0.95626873171429561</v>
      </c>
      <c r="N5" s="36">
        <v>18.986478831835527</v>
      </c>
      <c r="O5" s="36">
        <v>1.0161428700326958</v>
      </c>
      <c r="P5" s="41"/>
    </row>
    <row r="6" spans="2:16" x14ac:dyDescent="0.3">
      <c r="B6" s="32" t="s">
        <v>1</v>
      </c>
      <c r="C6" s="39" t="s">
        <v>3</v>
      </c>
      <c r="D6" s="36">
        <v>207.86502404669426</v>
      </c>
      <c r="E6" s="36">
        <v>12.134717725012807</v>
      </c>
      <c r="F6" s="36">
        <v>200.35248007095191</v>
      </c>
      <c r="G6" s="36">
        <v>11.652231293743114</v>
      </c>
      <c r="H6" s="36">
        <v>195.10662423008503</v>
      </c>
      <c r="I6" s="36">
        <v>11.330842015183929</v>
      </c>
      <c r="J6" s="36">
        <v>190.95458149599636</v>
      </c>
      <c r="K6" s="36">
        <v>11.049766308207197</v>
      </c>
      <c r="L6" s="36">
        <v>184.61836511067327</v>
      </c>
      <c r="M6" s="36">
        <v>10.63063248133507</v>
      </c>
      <c r="N6" s="36">
        <v>185.71626645988624</v>
      </c>
      <c r="O6" s="36">
        <v>10.690309404502292</v>
      </c>
      <c r="P6" s="41"/>
    </row>
    <row r="7" spans="2:16" x14ac:dyDescent="0.3">
      <c r="B7" s="32" t="s">
        <v>1</v>
      </c>
      <c r="C7" s="39" t="s">
        <v>24</v>
      </c>
      <c r="D7" s="36">
        <v>1483.1083578863722</v>
      </c>
      <c r="E7" s="36">
        <v>94.108287331903654</v>
      </c>
      <c r="F7" s="36">
        <v>1494.3904334235503</v>
      </c>
      <c r="G7" s="36">
        <v>94.521296688040906</v>
      </c>
      <c r="H7" s="36">
        <v>1508.113407951847</v>
      </c>
      <c r="I7" s="36">
        <v>95.100301488698079</v>
      </c>
      <c r="J7" s="36">
        <v>1512.0685765066305</v>
      </c>
      <c r="K7" s="36">
        <v>95.083855999270298</v>
      </c>
      <c r="L7" s="36">
        <v>1548.9404692470725</v>
      </c>
      <c r="M7" s="36">
        <v>97.139499482909557</v>
      </c>
      <c r="N7" s="36">
        <v>1554.9992171258668</v>
      </c>
      <c r="O7" s="36">
        <v>97.385758746500443</v>
      </c>
      <c r="P7" s="41"/>
    </row>
    <row r="8" spans="2:16" x14ac:dyDescent="0.3">
      <c r="B8" s="32" t="s">
        <v>1</v>
      </c>
      <c r="C8" s="39" t="s">
        <v>4</v>
      </c>
      <c r="D8" s="36">
        <v>4647.8527274263943</v>
      </c>
      <c r="E8" s="36">
        <v>254.53371484806991</v>
      </c>
      <c r="F8" s="36">
        <v>4710.5465645348204</v>
      </c>
      <c r="G8" s="36">
        <v>258.28789166926504</v>
      </c>
      <c r="H8" s="36">
        <v>4789.486849436089</v>
      </c>
      <c r="I8" s="36">
        <v>262.84205829570953</v>
      </c>
      <c r="J8" s="36">
        <v>4850.3761439115706</v>
      </c>
      <c r="K8" s="36">
        <v>266.29248473245372</v>
      </c>
      <c r="L8" s="36">
        <v>4897.895777009755</v>
      </c>
      <c r="M8" s="36">
        <v>269.10057885685291</v>
      </c>
      <c r="N8" s="36">
        <v>4930.2960782550808</v>
      </c>
      <c r="O8" s="36">
        <v>272.43655313573981</v>
      </c>
      <c r="P8" s="41"/>
    </row>
    <row r="9" spans="2:16" x14ac:dyDescent="0.3">
      <c r="B9" s="32" t="s">
        <v>1</v>
      </c>
      <c r="C9" s="2" t="s">
        <v>29</v>
      </c>
      <c r="D9" s="5">
        <v>55.201065487304554</v>
      </c>
      <c r="E9" s="5">
        <v>4.0735855521065556</v>
      </c>
      <c r="F9" s="5">
        <v>60.949366731517678</v>
      </c>
      <c r="G9" s="5">
        <v>4.4995564263795931</v>
      </c>
      <c r="H9" s="5">
        <v>68.016748190668352</v>
      </c>
      <c r="I9" s="5">
        <v>5.0249018184972085</v>
      </c>
      <c r="J9" s="5">
        <v>79.982486889874068</v>
      </c>
      <c r="K9" s="5">
        <v>5.9114687761746163</v>
      </c>
      <c r="L9" s="5">
        <v>111.33690992334607</v>
      </c>
      <c r="M9" s="5">
        <v>8.2325254272596471</v>
      </c>
      <c r="N9" s="5">
        <v>192.92636571271629</v>
      </c>
      <c r="O9" s="5">
        <v>14.141246437621136</v>
      </c>
      <c r="P9" s="41"/>
    </row>
    <row r="10" spans="2:16" x14ac:dyDescent="0.3">
      <c r="B10" s="32" t="s">
        <v>1</v>
      </c>
      <c r="C10" s="39" t="s">
        <v>25</v>
      </c>
      <c r="D10" s="36">
        <v>626.0058353434315</v>
      </c>
      <c r="E10" s="36">
        <v>40.744665958942107</v>
      </c>
      <c r="F10" s="36">
        <v>616.36881873521622</v>
      </c>
      <c r="G10" s="36">
        <v>40.096444877462531</v>
      </c>
      <c r="H10" s="36">
        <v>608.06769141942857</v>
      </c>
      <c r="I10" s="36">
        <v>39.499339807153568</v>
      </c>
      <c r="J10" s="36">
        <v>591.92243357208451</v>
      </c>
      <c r="K10" s="36">
        <v>38.206126100313369</v>
      </c>
      <c r="L10" s="36">
        <v>550.49375338458049</v>
      </c>
      <c r="M10" s="36">
        <v>35.074902771553191</v>
      </c>
      <c r="N10" s="36">
        <v>546.52127595331103</v>
      </c>
      <c r="O10" s="36">
        <v>34.822228677147692</v>
      </c>
      <c r="P10" s="41"/>
    </row>
    <row r="11" spans="2:16" x14ac:dyDescent="0.3">
      <c r="B11" s="32" t="s">
        <v>1</v>
      </c>
      <c r="C11" s="39" t="s">
        <v>5</v>
      </c>
      <c r="D11" s="36">
        <v>5394.102024184328</v>
      </c>
      <c r="E11" s="36">
        <v>367.78142095882419</v>
      </c>
      <c r="F11" s="36">
        <v>5472.3109033566479</v>
      </c>
      <c r="G11" s="36">
        <v>373.17421308075308</v>
      </c>
      <c r="H11" s="36">
        <v>5580.0078645717813</v>
      </c>
      <c r="I11" s="36">
        <v>380.53660718730748</v>
      </c>
      <c r="J11" s="36">
        <v>5666.8959800859675</v>
      </c>
      <c r="K11" s="36">
        <v>386.43505828937884</v>
      </c>
      <c r="L11" s="36">
        <v>5754.2235755524025</v>
      </c>
      <c r="M11" s="36">
        <v>392.25693003887022</v>
      </c>
      <c r="N11" s="36">
        <v>5847.0718188987921</v>
      </c>
      <c r="O11" s="36">
        <v>398.56027104874977</v>
      </c>
      <c r="P11" s="41"/>
    </row>
    <row r="12" spans="2:16" x14ac:dyDescent="0.3">
      <c r="B12" s="42" t="s">
        <v>1</v>
      </c>
      <c r="C12" s="38" t="s">
        <v>26</v>
      </c>
      <c r="D12" s="33">
        <v>45.450495576333118</v>
      </c>
      <c r="E12" s="33">
        <v>3.1716065088568137</v>
      </c>
      <c r="F12" s="33">
        <v>46.317638120657875</v>
      </c>
      <c r="G12" s="33">
        <v>3.2603441909189446</v>
      </c>
      <c r="H12" s="33">
        <v>48.223660584568236</v>
      </c>
      <c r="I12" s="33">
        <v>3.4406305109747328</v>
      </c>
      <c r="J12" s="33">
        <v>52.356750561276542</v>
      </c>
      <c r="K12" s="33">
        <v>3.7325263490045186</v>
      </c>
      <c r="L12" s="33">
        <v>58.724511755272992</v>
      </c>
      <c r="M12" s="33">
        <v>4.1840073328142937</v>
      </c>
      <c r="N12" s="33">
        <v>58.550570949380351</v>
      </c>
      <c r="O12" s="33">
        <v>4.1699873400100183</v>
      </c>
      <c r="P12" s="41"/>
    </row>
    <row r="13" spans="2:16" x14ac:dyDescent="0.3">
      <c r="B13" s="32" t="s">
        <v>6</v>
      </c>
      <c r="C13" s="39" t="s">
        <v>2</v>
      </c>
      <c r="D13" s="36">
        <v>38.450933251629145</v>
      </c>
      <c r="E13" s="36">
        <v>4.9278782274891579</v>
      </c>
      <c r="F13" s="36">
        <v>39.942579775813151</v>
      </c>
      <c r="G13" s="36">
        <v>5.2080549418085447</v>
      </c>
      <c r="H13" s="36">
        <v>41.170183217936703</v>
      </c>
      <c r="I13" s="36">
        <v>5.4325174804470793</v>
      </c>
      <c r="J13" s="36">
        <v>40.751764894250471</v>
      </c>
      <c r="K13" s="36">
        <v>5.4097804635103355</v>
      </c>
      <c r="L13" s="36">
        <v>39.159483148606448</v>
      </c>
      <c r="M13" s="36">
        <v>5.2073195166975736</v>
      </c>
      <c r="N13" s="36">
        <v>50.868735976099543</v>
      </c>
      <c r="O13" s="36">
        <v>6.7752239381187769</v>
      </c>
      <c r="P13" s="41"/>
    </row>
    <row r="14" spans="2:16" x14ac:dyDescent="0.3">
      <c r="B14" s="32" t="s">
        <v>6</v>
      </c>
      <c r="C14" s="39" t="s">
        <v>3</v>
      </c>
      <c r="D14" s="36">
        <v>2489.3077726643769</v>
      </c>
      <c r="E14" s="36">
        <v>270.96789064527172</v>
      </c>
      <c r="F14" s="36">
        <v>2558.7210620480419</v>
      </c>
      <c r="G14" s="36">
        <v>266.46893865637713</v>
      </c>
      <c r="H14" s="36">
        <v>2647.5017581352768</v>
      </c>
      <c r="I14" s="36">
        <v>276.33608632571134</v>
      </c>
      <c r="J14" s="36">
        <v>2753.3035873862918</v>
      </c>
      <c r="K14" s="36">
        <v>287.81418072682482</v>
      </c>
      <c r="L14" s="36">
        <v>2903.0131847330845</v>
      </c>
      <c r="M14" s="36">
        <v>303.50465258542818</v>
      </c>
      <c r="N14" s="36">
        <v>2949.4989139671602</v>
      </c>
      <c r="O14" s="36">
        <v>308.85586758827702</v>
      </c>
      <c r="P14" s="41"/>
    </row>
    <row r="15" spans="2:16" x14ac:dyDescent="0.3">
      <c r="B15" s="32" t="s">
        <v>6</v>
      </c>
      <c r="C15" s="39" t="s">
        <v>4</v>
      </c>
      <c r="D15" s="36">
        <v>6119.2070990001339</v>
      </c>
      <c r="E15" s="36">
        <v>664.07635715312711</v>
      </c>
      <c r="F15" s="36">
        <v>6109.7170814069705</v>
      </c>
      <c r="G15" s="36">
        <v>664.46505228662409</v>
      </c>
      <c r="H15" s="36">
        <v>6131.1107194502692</v>
      </c>
      <c r="I15" s="36">
        <v>668.34293133662823</v>
      </c>
      <c r="J15" s="36">
        <v>6113.326950853434</v>
      </c>
      <c r="K15" s="36">
        <v>669.21222355964608</v>
      </c>
      <c r="L15" s="36">
        <v>6064.4344265506925</v>
      </c>
      <c r="M15" s="36">
        <v>669.79722779780536</v>
      </c>
      <c r="N15" s="36">
        <v>6266.3179445809801</v>
      </c>
      <c r="O15" s="36">
        <v>707.92753457478773</v>
      </c>
      <c r="P15" s="41"/>
    </row>
    <row r="16" spans="2:16" x14ac:dyDescent="0.3">
      <c r="B16" s="32" t="s">
        <v>6</v>
      </c>
      <c r="C16" s="2" t="s">
        <v>29</v>
      </c>
      <c r="D16" s="36">
        <v>812.06642747116416</v>
      </c>
      <c r="E16" s="36">
        <v>110.33515823250991</v>
      </c>
      <c r="F16" s="36">
        <v>901.75230781209132</v>
      </c>
      <c r="G16" s="36">
        <v>122.57011980734049</v>
      </c>
      <c r="H16" s="36">
        <v>1014.170447178722</v>
      </c>
      <c r="I16" s="36">
        <v>137.91561097140905</v>
      </c>
      <c r="J16" s="36">
        <v>1213.5467917387039</v>
      </c>
      <c r="K16" s="36">
        <v>165.30368025095572</v>
      </c>
      <c r="L16" s="36">
        <v>1600.7067841612925</v>
      </c>
      <c r="M16" s="36">
        <v>218.54356856190563</v>
      </c>
      <c r="N16" s="36">
        <v>2106.5094773406367</v>
      </c>
      <c r="O16" s="36">
        <v>287.44797187627296</v>
      </c>
      <c r="P16" s="41"/>
    </row>
    <row r="17" spans="2:16" x14ac:dyDescent="0.3">
      <c r="B17" s="32" t="s">
        <v>6</v>
      </c>
      <c r="C17" s="39" t="s">
        <v>25</v>
      </c>
      <c r="D17" s="36">
        <v>2492.2367233561831</v>
      </c>
      <c r="E17" s="36">
        <v>306.00883592799192</v>
      </c>
      <c r="F17" s="36">
        <v>2455.3011139341602</v>
      </c>
      <c r="G17" s="36">
        <v>301.59952019776512</v>
      </c>
      <c r="H17" s="36">
        <v>2436.191963455361</v>
      </c>
      <c r="I17" s="36">
        <v>299.338616149507</v>
      </c>
      <c r="J17" s="36">
        <v>2371.9614009084294</v>
      </c>
      <c r="K17" s="36">
        <v>291.54533709219686</v>
      </c>
      <c r="L17" s="36">
        <v>2271.5556119422845</v>
      </c>
      <c r="M17" s="36">
        <v>279.30042151535037</v>
      </c>
      <c r="N17" s="36">
        <v>2132.3007293244796</v>
      </c>
      <c r="O17" s="36">
        <v>262.07649019358161</v>
      </c>
      <c r="P17" s="41"/>
    </row>
    <row r="18" spans="2:16" x14ac:dyDescent="0.3">
      <c r="B18" s="32" t="s">
        <v>6</v>
      </c>
      <c r="C18" s="39" t="s">
        <v>5</v>
      </c>
      <c r="D18" s="36">
        <v>4538.0959030863896</v>
      </c>
      <c r="E18" s="36">
        <v>511.16790605273729</v>
      </c>
      <c r="F18" s="36">
        <v>4619.1688069774054</v>
      </c>
      <c r="G18" s="36">
        <v>520.69733555729158</v>
      </c>
      <c r="H18" s="36">
        <v>4742.1708251443279</v>
      </c>
      <c r="I18" s="36">
        <v>534.96744814944407</v>
      </c>
      <c r="J18" s="36">
        <v>4839.6593264149242</v>
      </c>
      <c r="K18" s="36">
        <v>546.52890380511542</v>
      </c>
      <c r="L18" s="36">
        <v>4947.4734093477409</v>
      </c>
      <c r="M18" s="36">
        <v>559.42164893254005</v>
      </c>
      <c r="N18" s="36">
        <v>4936.9563325183981</v>
      </c>
      <c r="O18" s="36">
        <v>558.69106674175555</v>
      </c>
      <c r="P18" s="41"/>
    </row>
    <row r="19" spans="2:16" x14ac:dyDescent="0.3">
      <c r="B19" s="42" t="s">
        <v>6</v>
      </c>
      <c r="C19" s="38" t="s">
        <v>26</v>
      </c>
      <c r="D19" s="33">
        <v>375.202350017036</v>
      </c>
      <c r="E19" s="33">
        <v>44.611610519674308</v>
      </c>
      <c r="F19" s="33">
        <v>378.4646879641486</v>
      </c>
      <c r="G19" s="33">
        <v>45.045774706673264</v>
      </c>
      <c r="H19" s="33">
        <v>385.83299753669837</v>
      </c>
      <c r="I19" s="33">
        <v>45.949626392620118</v>
      </c>
      <c r="J19" s="33">
        <v>384.04494882528763</v>
      </c>
      <c r="K19" s="33">
        <v>45.785582029776016</v>
      </c>
      <c r="L19" s="33">
        <v>378.06518453962263</v>
      </c>
      <c r="M19" s="33">
        <v>45.142646471697901</v>
      </c>
      <c r="N19" s="33">
        <v>363.94245758129927</v>
      </c>
      <c r="O19" s="33">
        <v>43.43036480283498</v>
      </c>
      <c r="P19" s="41"/>
    </row>
    <row r="20" spans="2:16" x14ac:dyDescent="0.3">
      <c r="B20" s="40" t="s">
        <v>7</v>
      </c>
      <c r="C20" s="7" t="s">
        <v>2</v>
      </c>
      <c r="D20" s="36">
        <v>49.832171042608707</v>
      </c>
      <c r="E20" s="36">
        <v>5.5414642915119785</v>
      </c>
      <c r="F20" s="36">
        <v>52.719372149133207</v>
      </c>
      <c r="G20" s="36">
        <v>5.8963999396609319</v>
      </c>
      <c r="H20" s="36">
        <v>55.505029447053573</v>
      </c>
      <c r="I20" s="36">
        <v>6.2043341925902897</v>
      </c>
      <c r="J20" s="36">
        <v>56.729758814077378</v>
      </c>
      <c r="K20" s="36">
        <v>6.2696087552821762</v>
      </c>
      <c r="L20" s="36">
        <v>56.936734497348873</v>
      </c>
      <c r="M20" s="36">
        <v>6.1635882484118696</v>
      </c>
      <c r="N20" s="36">
        <v>69.85521480793507</v>
      </c>
      <c r="O20" s="36">
        <v>7.7913668081514729</v>
      </c>
    </row>
    <row r="21" spans="2:16" x14ac:dyDescent="0.3">
      <c r="B21" t="s">
        <v>7</v>
      </c>
      <c r="C21" s="39" t="s">
        <v>3</v>
      </c>
      <c r="D21" s="36">
        <v>2697.172796711071</v>
      </c>
      <c r="E21" s="36">
        <v>283.10260837028454</v>
      </c>
      <c r="F21" s="36">
        <v>2759.0735421189938</v>
      </c>
      <c r="G21" s="36">
        <v>278.12116995012025</v>
      </c>
      <c r="H21" s="36">
        <v>2842.6083823653616</v>
      </c>
      <c r="I21" s="36">
        <v>287.66692834089525</v>
      </c>
      <c r="J21" s="36">
        <v>2944.2581688822884</v>
      </c>
      <c r="K21" s="36">
        <v>298.86394703503203</v>
      </c>
      <c r="L21" s="36">
        <v>3087.631549843758</v>
      </c>
      <c r="M21" s="36">
        <v>314.13528506676323</v>
      </c>
      <c r="N21" s="36">
        <v>3135.2151804270466</v>
      </c>
      <c r="O21" s="36">
        <v>319.54617699277929</v>
      </c>
    </row>
    <row r="22" spans="2:16" x14ac:dyDescent="0.3">
      <c r="B22" t="s">
        <v>7</v>
      </c>
      <c r="C22" s="39" t="s">
        <v>24</v>
      </c>
      <c r="D22" s="36">
        <v>1483.1083578863722</v>
      </c>
      <c r="E22" s="36">
        <v>94.108287331903654</v>
      </c>
      <c r="F22" s="36">
        <v>1494.3904334235503</v>
      </c>
      <c r="G22" s="36">
        <v>94.521296688040906</v>
      </c>
      <c r="H22" s="36">
        <v>1508.113407951847</v>
      </c>
      <c r="I22" s="36">
        <v>95.100301488698079</v>
      </c>
      <c r="J22" s="36">
        <v>1512.0685765066305</v>
      </c>
      <c r="K22" s="36">
        <v>95.083855999270298</v>
      </c>
      <c r="L22" s="36">
        <v>1548.9404692470725</v>
      </c>
      <c r="M22" s="36">
        <v>97.139499482909557</v>
      </c>
      <c r="N22" s="36">
        <v>1554.9992171258668</v>
      </c>
      <c r="O22" s="36">
        <v>97.385758746500443</v>
      </c>
    </row>
    <row r="23" spans="2:16" x14ac:dyDescent="0.3">
      <c r="B23" t="s">
        <v>7</v>
      </c>
      <c r="C23" s="39" t="s">
        <v>4</v>
      </c>
      <c r="D23" s="36">
        <v>10767.059826426528</v>
      </c>
      <c r="E23" s="36">
        <v>918.61007200119707</v>
      </c>
      <c r="F23" s="36">
        <v>10820.263645941792</v>
      </c>
      <c r="G23" s="36">
        <v>922.75294395588912</v>
      </c>
      <c r="H23" s="36">
        <v>10920.597568886358</v>
      </c>
      <c r="I23" s="36">
        <v>931.18498963233776</v>
      </c>
      <c r="J23" s="36">
        <v>10963.703094765006</v>
      </c>
      <c r="K23" s="36">
        <v>935.50470829209985</v>
      </c>
      <c r="L23" s="36">
        <v>10962.330203560447</v>
      </c>
      <c r="M23" s="36">
        <v>938.89780665465832</v>
      </c>
      <c r="N23" s="36">
        <v>11196.61402283606</v>
      </c>
      <c r="O23" s="36">
        <v>980.36408771052754</v>
      </c>
    </row>
    <row r="24" spans="2:16" x14ac:dyDescent="0.3">
      <c r="B24" t="s">
        <v>7</v>
      </c>
      <c r="C24" s="2" t="s">
        <v>29</v>
      </c>
      <c r="D24" s="36">
        <v>867.26749295846867</v>
      </c>
      <c r="E24" s="36">
        <v>114.40874378461646</v>
      </c>
      <c r="F24" s="36">
        <v>962.70167454360899</v>
      </c>
      <c r="G24" s="36">
        <v>127.06967623372009</v>
      </c>
      <c r="H24" s="36">
        <v>1082.1871953693903</v>
      </c>
      <c r="I24" s="36">
        <v>142.94051278990625</v>
      </c>
      <c r="J24" s="36">
        <v>1293.5292786285779</v>
      </c>
      <c r="K24" s="36">
        <v>171.21514902713034</v>
      </c>
      <c r="L24" s="36">
        <v>1712.0436940846384</v>
      </c>
      <c r="M24" s="36">
        <v>226.77609398916528</v>
      </c>
      <c r="N24" s="36">
        <v>2299.435843053353</v>
      </c>
      <c r="O24" s="36">
        <v>301.58921831389409</v>
      </c>
    </row>
    <row r="25" spans="2:16" x14ac:dyDescent="0.3">
      <c r="B25" t="s">
        <v>7</v>
      </c>
      <c r="C25" s="39" t="s">
        <v>25</v>
      </c>
      <c r="D25" s="36">
        <v>3118.2425586996146</v>
      </c>
      <c r="E25" s="36">
        <v>346.75350188693403</v>
      </c>
      <c r="F25" s="36">
        <v>3071.6699326693765</v>
      </c>
      <c r="G25" s="36">
        <v>341.69596507522766</v>
      </c>
      <c r="H25" s="36">
        <v>3044.2596548747897</v>
      </c>
      <c r="I25" s="36">
        <v>338.83795595666055</v>
      </c>
      <c r="J25" s="36">
        <v>2963.883834480514</v>
      </c>
      <c r="K25" s="36">
        <v>329.75146319251024</v>
      </c>
      <c r="L25" s="36">
        <v>2822.049365326865</v>
      </c>
      <c r="M25" s="36">
        <v>314.37532428690355</v>
      </c>
      <c r="N25" s="36">
        <v>2678.8220052777906</v>
      </c>
      <c r="O25" s="36">
        <v>296.89871887072928</v>
      </c>
    </row>
    <row r="26" spans="2:16" x14ac:dyDescent="0.3">
      <c r="B26" t="s">
        <v>7</v>
      </c>
      <c r="C26" s="6" t="s">
        <v>5</v>
      </c>
      <c r="D26" s="33">
        <v>9932.1979272707176</v>
      </c>
      <c r="E26" s="33">
        <v>878.94932701156154</v>
      </c>
      <c r="F26" s="33">
        <v>10091.479710334053</v>
      </c>
      <c r="G26" s="33">
        <v>893.87154863804471</v>
      </c>
      <c r="H26" s="33">
        <v>10322.178689716109</v>
      </c>
      <c r="I26" s="33">
        <v>915.50405533675155</v>
      </c>
      <c r="J26" s="33">
        <v>10506.555306500892</v>
      </c>
      <c r="K26" s="33">
        <v>932.96396209449426</v>
      </c>
      <c r="L26" s="33">
        <v>10701.696984900143</v>
      </c>
      <c r="M26" s="33">
        <v>951.67857897141027</v>
      </c>
      <c r="N26" s="33">
        <v>10784.028151417191</v>
      </c>
      <c r="O26" s="33">
        <v>957.25133779050532</v>
      </c>
    </row>
    <row r="27" spans="2:16" x14ac:dyDescent="0.3">
      <c r="B27" s="35" t="s">
        <v>7</v>
      </c>
      <c r="C27" s="38" t="s">
        <v>26</v>
      </c>
      <c r="D27" s="37">
        <v>420.65284559336914</v>
      </c>
      <c r="E27" s="37">
        <v>47.783217028531119</v>
      </c>
      <c r="F27" s="37">
        <v>424.78232608480647</v>
      </c>
      <c r="G27" s="37">
        <v>48.306118897592206</v>
      </c>
      <c r="H27" s="37">
        <v>434.05665812126659</v>
      </c>
      <c r="I27" s="37">
        <v>49.390256903594853</v>
      </c>
      <c r="J27" s="37">
        <v>436.40169938656419</v>
      </c>
      <c r="K27" s="37">
        <v>49.518108378780532</v>
      </c>
      <c r="L27" s="37">
        <v>436.78969629489563</v>
      </c>
      <c r="M27" s="37">
        <v>49.326653804512198</v>
      </c>
      <c r="N27" s="37">
        <v>422.49302853067962</v>
      </c>
      <c r="O27" s="37">
        <v>47.600352142844997</v>
      </c>
    </row>
    <row r="28" spans="2:16" x14ac:dyDescent="0.3">
      <c r="B28" t="s">
        <v>1</v>
      </c>
      <c r="C28" s="6" t="s">
        <v>8</v>
      </c>
      <c r="D28" s="36">
        <v>12415.765702254534</v>
      </c>
      <c r="E28" s="36">
        <v>773.08799939563232</v>
      </c>
      <c r="F28" s="36">
        <v>12553.063630615165</v>
      </c>
      <c r="G28" s="36">
        <v>781.68076679803607</v>
      </c>
      <c r="H28" s="36">
        <v>12743.340944422916</v>
      </c>
      <c r="I28" s="36">
        <v>793.52159601717051</v>
      </c>
      <c r="J28" s="36">
        <v>12880.552460053354</v>
      </c>
      <c r="K28" s="36">
        <v>801.65964607039973</v>
      </c>
      <c r="L28" s="36">
        <v>13012.6737034085</v>
      </c>
      <c r="M28" s="36">
        <v>809.34281969604956</v>
      </c>
      <c r="N28" s="36">
        <v>13142.141706474154</v>
      </c>
      <c r="O28" s="36">
        <v>819.08125122268268</v>
      </c>
    </row>
    <row r="29" spans="2:16" x14ac:dyDescent="0.3">
      <c r="B29" s="35" t="s">
        <v>6</v>
      </c>
      <c r="C29" s="34" t="s">
        <v>8</v>
      </c>
      <c r="D29" s="33">
        <v>16052.500781375751</v>
      </c>
      <c r="E29" s="33">
        <v>1801.7604785262915</v>
      </c>
      <c r="F29" s="33">
        <v>16161.315332106537</v>
      </c>
      <c r="G29" s="33">
        <v>1803.4846763465396</v>
      </c>
      <c r="H29" s="33">
        <v>16383.978446939869</v>
      </c>
      <c r="I29" s="33">
        <v>1830.3672258343579</v>
      </c>
      <c r="J29" s="33">
        <v>16503.047979282619</v>
      </c>
      <c r="K29" s="33">
        <v>1846.2960076770696</v>
      </c>
      <c r="L29" s="33">
        <v>16603.701300262033</v>
      </c>
      <c r="M29" s="33">
        <v>1862.3739168195193</v>
      </c>
      <c r="N29" s="33">
        <v>16699.885113948418</v>
      </c>
      <c r="O29" s="33">
        <v>1887.7565478393556</v>
      </c>
    </row>
    <row r="30" spans="2:16" x14ac:dyDescent="0.3">
      <c r="B30" s="35" t="s">
        <v>7</v>
      </c>
      <c r="C30" s="34" t="s">
        <v>8</v>
      </c>
      <c r="D30" s="33">
        <v>28468.266483630287</v>
      </c>
      <c r="E30" s="33">
        <v>2574.8484779219239</v>
      </c>
      <c r="F30" s="33">
        <v>28714.378962721701</v>
      </c>
      <c r="G30" s="33">
        <v>2585.1654431445759</v>
      </c>
      <c r="H30" s="33">
        <v>29127.319391362784</v>
      </c>
      <c r="I30" s="33">
        <v>2623.8888218515285</v>
      </c>
      <c r="J30" s="33">
        <v>29383.600439335973</v>
      </c>
      <c r="K30" s="33">
        <v>2647.9556537474691</v>
      </c>
      <c r="L30" s="33">
        <v>29616.375003670531</v>
      </c>
      <c r="M30" s="33">
        <v>2671.7167365155688</v>
      </c>
      <c r="N30" s="33">
        <v>29842.026820422572</v>
      </c>
      <c r="O30" s="33">
        <v>2706.8377990620384</v>
      </c>
    </row>
    <row r="31" spans="2:16" x14ac:dyDescent="0.3">
      <c r="H31" s="32"/>
      <c r="I31" s="32"/>
      <c r="J31" s="32"/>
      <c r="K31" s="32"/>
      <c r="L31" s="32"/>
      <c r="N31" s="32"/>
    </row>
    <row r="32" spans="2:16" x14ac:dyDescent="0.3">
      <c r="B32" s="32" t="s">
        <v>27</v>
      </c>
    </row>
    <row r="33" spans="2:14" x14ac:dyDescent="0.3">
      <c r="B33" s="32" t="s">
        <v>46</v>
      </c>
    </row>
    <row r="35" spans="2:14" x14ac:dyDescent="0.3">
      <c r="B35" s="53" t="s">
        <v>47</v>
      </c>
      <c r="C35" s="54"/>
      <c r="F35" s="55">
        <f>(F30-D30)/D30</f>
        <v>8.6451515842361961E-3</v>
      </c>
      <c r="G35" s="55"/>
      <c r="H35" s="55">
        <f>(H30-F30)/F30</f>
        <v>1.43809632511008E-2</v>
      </c>
      <c r="I35" s="55"/>
      <c r="J35" s="55">
        <f>(J30-H30)/H30</f>
        <v>8.7986485996093648E-3</v>
      </c>
      <c r="K35" s="55"/>
      <c r="L35" s="55">
        <f>(L30-J30)/J30</f>
        <v>7.9219211006879321E-3</v>
      </c>
      <c r="M35" s="55"/>
      <c r="N35" s="55">
        <f>(N30-L30)/L30</f>
        <v>7.6191571967897621E-3</v>
      </c>
    </row>
  </sheetData>
  <mergeCells count="6">
    <mergeCell ref="N3:O3"/>
    <mergeCell ref="D3:E3"/>
    <mergeCell ref="F3:G3"/>
    <mergeCell ref="H3:I3"/>
    <mergeCell ref="J3:K3"/>
    <mergeCell ref="L3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5"/>
  <sheetViews>
    <sheetView showGridLines="0" tabSelected="1" topLeftCell="A31" zoomScale="60" zoomScaleNormal="60" workbookViewId="0">
      <selection activeCell="AI9" sqref="AI9"/>
    </sheetView>
  </sheetViews>
  <sheetFormatPr baseColWidth="10" defaultColWidth="8.5546875" defaultRowHeight="14.4" x14ac:dyDescent="0.3"/>
  <cols>
    <col min="1" max="1" width="2.88671875" style="8" customWidth="1"/>
    <col min="2" max="2" width="22" style="8" customWidth="1"/>
    <col min="3" max="32" width="8.33203125" style="8" customWidth="1"/>
    <col min="33" max="33" width="8.6640625" style="8" customWidth="1"/>
    <col min="34" max="34" width="14.5546875" style="21" customWidth="1"/>
    <col min="35" max="35" width="10.109375" style="21" bestFit="1" customWidth="1"/>
    <col min="36" max="37" width="8.5546875" style="21"/>
    <col min="38" max="38" width="4.44140625" style="21" customWidth="1"/>
    <col min="39" max="42" width="8.5546875" style="47"/>
    <col min="43" max="16384" width="8.5546875" style="21"/>
  </cols>
  <sheetData>
    <row r="1" spans="2:41" x14ac:dyDescent="0.3">
      <c r="B1" s="9" t="s">
        <v>12</v>
      </c>
    </row>
    <row r="2" spans="2:41" x14ac:dyDescent="0.3">
      <c r="B2" s="1" t="s">
        <v>38</v>
      </c>
    </row>
    <row r="3" spans="2:41" ht="15" thickBot="1" x14ac:dyDescent="0.35"/>
    <row r="4" spans="2:41" ht="15" thickBot="1" x14ac:dyDescent="0.35">
      <c r="C4" s="22">
        <v>1990</v>
      </c>
      <c r="D4" s="23">
        <v>1991</v>
      </c>
      <c r="E4" s="23">
        <v>1992</v>
      </c>
      <c r="F4" s="23">
        <v>1993</v>
      </c>
      <c r="G4" s="23">
        <v>1994</v>
      </c>
      <c r="H4" s="23">
        <v>1995</v>
      </c>
      <c r="I4" s="23">
        <v>1996</v>
      </c>
      <c r="J4" s="23">
        <v>1997</v>
      </c>
      <c r="K4" s="23">
        <v>1998</v>
      </c>
      <c r="L4" s="23">
        <v>1999</v>
      </c>
      <c r="M4" s="23">
        <v>2000</v>
      </c>
      <c r="N4" s="23">
        <v>2001</v>
      </c>
      <c r="O4" s="23">
        <v>2002</v>
      </c>
      <c r="P4" s="23">
        <v>2003</v>
      </c>
      <c r="Q4" s="23">
        <v>2004</v>
      </c>
      <c r="R4" s="23">
        <v>2005</v>
      </c>
      <c r="S4" s="23">
        <v>2006</v>
      </c>
      <c r="T4" s="23">
        <v>2007</v>
      </c>
      <c r="U4" s="23">
        <v>2008</v>
      </c>
      <c r="V4" s="23">
        <v>2009</v>
      </c>
      <c r="W4" s="23">
        <v>2010</v>
      </c>
      <c r="X4" s="23">
        <v>2011</v>
      </c>
      <c r="Y4" s="23">
        <v>2012</v>
      </c>
      <c r="Z4" s="23">
        <v>2013</v>
      </c>
      <c r="AA4" s="23">
        <v>2014</v>
      </c>
      <c r="AB4" s="23">
        <v>2015</v>
      </c>
      <c r="AC4" s="23">
        <v>2016</v>
      </c>
      <c r="AD4" s="23">
        <v>2017</v>
      </c>
      <c r="AE4" s="23">
        <v>2018</v>
      </c>
      <c r="AF4" s="23">
        <v>2019</v>
      </c>
      <c r="AG4" s="23">
        <v>2020</v>
      </c>
      <c r="AH4" s="23">
        <v>2021</v>
      </c>
      <c r="AI4" s="81" t="s">
        <v>60</v>
      </c>
      <c r="AM4" s="59" t="s">
        <v>61</v>
      </c>
    </row>
    <row r="5" spans="2:41" x14ac:dyDescent="0.3">
      <c r="B5" s="9" t="s">
        <v>13</v>
      </c>
      <c r="AH5" s="8"/>
      <c r="AI5" s="47"/>
      <c r="AM5" s="60"/>
    </row>
    <row r="6" spans="2:41" x14ac:dyDescent="0.3">
      <c r="B6" s="10" t="s">
        <v>14</v>
      </c>
      <c r="C6" s="11">
        <v>34.782231304866997</v>
      </c>
      <c r="D6" s="11">
        <v>41.486714508431881</v>
      </c>
      <c r="E6" s="11">
        <v>40.849617344152875</v>
      </c>
      <c r="F6" s="11">
        <v>40.420563909195387</v>
      </c>
      <c r="G6" s="11">
        <v>36.975272399572106</v>
      </c>
      <c r="H6" s="11">
        <v>37.077336334842776</v>
      </c>
      <c r="I6" s="11">
        <v>42.938031379614706</v>
      </c>
      <c r="J6" s="11">
        <v>38.154489082708785</v>
      </c>
      <c r="K6" s="11">
        <v>40.344290023146151</v>
      </c>
      <c r="L6" s="11">
        <v>38.843183880430217</v>
      </c>
      <c r="M6" s="11">
        <v>38.217149031014962</v>
      </c>
      <c r="N6" s="11">
        <v>40.243118758864973</v>
      </c>
      <c r="O6" s="11">
        <v>37.0932251133965</v>
      </c>
      <c r="P6" s="11">
        <v>41.240218349688114</v>
      </c>
      <c r="Q6" s="11">
        <v>42.00463888243457</v>
      </c>
      <c r="R6" s="11">
        <v>43.706631582288402</v>
      </c>
      <c r="S6" s="11">
        <v>43.292655741723671</v>
      </c>
      <c r="T6" s="11">
        <v>42.32633721339807</v>
      </c>
      <c r="U6" s="11">
        <v>48.910021365846028</v>
      </c>
      <c r="V6" s="11">
        <v>52.822629623484396</v>
      </c>
      <c r="W6" s="11">
        <v>63.965598397116857</v>
      </c>
      <c r="X6" s="11">
        <v>45.826758418460251</v>
      </c>
      <c r="Y6" s="11">
        <v>55.585297043400928</v>
      </c>
      <c r="Z6" s="11">
        <v>60.742282155729498</v>
      </c>
      <c r="AA6" s="11">
        <v>44.849390413617783</v>
      </c>
      <c r="AB6" s="11">
        <v>48.974115782614589</v>
      </c>
      <c r="AC6" s="11">
        <v>54.467332697520327</v>
      </c>
      <c r="AD6" s="11">
        <v>51.325973883004792</v>
      </c>
      <c r="AE6" s="11">
        <v>48.856083855379154</v>
      </c>
      <c r="AF6" s="11">
        <v>49.340044891317412</v>
      </c>
      <c r="AG6" s="11">
        <v>44.558019960604241</v>
      </c>
      <c r="AH6" s="11">
        <v>54.859667824402827</v>
      </c>
      <c r="AI6" s="46">
        <f>AH6/$AH$15</f>
        <v>0.16282623468416377</v>
      </c>
      <c r="AM6" s="60"/>
    </row>
    <row r="7" spans="2:41" x14ac:dyDescent="0.3">
      <c r="B7" s="18" t="s">
        <v>29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4.0618967678117644E-2</v>
      </c>
      <c r="O7" s="19">
        <v>0.12185690303435293</v>
      </c>
      <c r="P7" s="19">
        <v>0.24371380606870585</v>
      </c>
      <c r="Q7" s="19">
        <v>0.38878154777626889</v>
      </c>
      <c r="R7" s="19">
        <v>0.93262552110461272</v>
      </c>
      <c r="S7" s="19">
        <v>1.834018118605967</v>
      </c>
      <c r="T7" s="19">
        <v>2.9269359185375925</v>
      </c>
      <c r="U7" s="19">
        <v>4.5357613520314173</v>
      </c>
      <c r="V7" s="19">
        <v>5.9413952353068487</v>
      </c>
      <c r="W7" s="19">
        <v>7.8421773971197482</v>
      </c>
      <c r="X7" s="19">
        <v>5.9391511985290126</v>
      </c>
      <c r="Y7" s="19">
        <v>7.5642285849684772</v>
      </c>
      <c r="Z7" s="19">
        <v>8.9717064403303795</v>
      </c>
      <c r="AA7" s="19">
        <v>8.1004784050950693</v>
      </c>
      <c r="AB7" s="19">
        <v>9.6318213896291081</v>
      </c>
      <c r="AC7" s="19">
        <v>11.598583450058634</v>
      </c>
      <c r="AD7" s="19">
        <v>12.448305811757395</v>
      </c>
      <c r="AE7" s="19">
        <v>13.529598756875906</v>
      </c>
      <c r="AF7" s="19">
        <v>15.746016254249525</v>
      </c>
      <c r="AG7" s="19">
        <v>16.658891070552059</v>
      </c>
      <c r="AH7" s="19">
        <v>14.077969585344212</v>
      </c>
      <c r="AI7" s="51">
        <f t="shared" ref="AI7:AI13" si="0">AH7/$AH$15</f>
        <v>4.1784117011370706E-2</v>
      </c>
      <c r="AM7" s="60"/>
    </row>
    <row r="8" spans="2:41" x14ac:dyDescent="0.3">
      <c r="B8" s="24" t="s">
        <v>5</v>
      </c>
      <c r="C8" s="11">
        <v>100.30059514432794</v>
      </c>
      <c r="D8" s="11">
        <v>121.59464142302402</v>
      </c>
      <c r="E8" s="11">
        <v>118.04163516359526</v>
      </c>
      <c r="F8" s="11">
        <v>124.76160344731966</v>
      </c>
      <c r="G8" s="11">
        <v>115.41500775039067</v>
      </c>
      <c r="H8" s="11">
        <v>122.67861459662126</v>
      </c>
      <c r="I8" s="11">
        <v>140.39270475253272</v>
      </c>
      <c r="J8" s="11">
        <v>125.37514673418241</v>
      </c>
      <c r="K8" s="11">
        <v>137.70983959811812</v>
      </c>
      <c r="L8" s="11">
        <v>138.93781449877432</v>
      </c>
      <c r="M8" s="11">
        <v>136.05579243200981</v>
      </c>
      <c r="N8" s="11">
        <v>139.87792693445576</v>
      </c>
      <c r="O8" s="11">
        <v>141.88606245487262</v>
      </c>
      <c r="P8" s="11">
        <v>143.10413857638554</v>
      </c>
      <c r="Q8" s="11">
        <v>161.16252404894712</v>
      </c>
      <c r="R8" s="11">
        <v>157.46146342754469</v>
      </c>
      <c r="S8" s="11">
        <v>157.46672346070298</v>
      </c>
      <c r="T8" s="11">
        <v>136.94014597947447</v>
      </c>
      <c r="U8" s="11">
        <v>150.28684464363528</v>
      </c>
      <c r="V8" s="11">
        <v>152.62898501849128</v>
      </c>
      <c r="W8" s="11">
        <v>153.23705548452239</v>
      </c>
      <c r="X8" s="11">
        <v>133.45960516461244</v>
      </c>
      <c r="Y8" s="11">
        <v>153.08702540535481</v>
      </c>
      <c r="Z8" s="11">
        <v>160.68633259684367</v>
      </c>
      <c r="AA8" s="11">
        <v>114.33341036763001</v>
      </c>
      <c r="AB8" s="11">
        <v>125.25859319122171</v>
      </c>
      <c r="AC8" s="11">
        <v>137.3482599516407</v>
      </c>
      <c r="AD8" s="11">
        <v>132.32866951144959</v>
      </c>
      <c r="AE8" s="11">
        <v>123.33653897593571</v>
      </c>
      <c r="AF8" s="11">
        <v>120.80929249824143</v>
      </c>
      <c r="AG8" s="11">
        <v>112.46243476132382</v>
      </c>
      <c r="AH8" s="11">
        <v>127.61284229835455</v>
      </c>
      <c r="AI8" s="46">
        <f t="shared" si="0"/>
        <v>0.378761290996046</v>
      </c>
      <c r="AM8" s="60"/>
    </row>
    <row r="9" spans="2:41" x14ac:dyDescent="0.3">
      <c r="B9" s="24" t="s">
        <v>25</v>
      </c>
      <c r="C9" s="11">
        <v>97.814842930092695</v>
      </c>
      <c r="D9" s="11">
        <v>105.80258566615207</v>
      </c>
      <c r="E9" s="11">
        <v>100.48244619259198</v>
      </c>
      <c r="F9" s="11">
        <v>93.675179499988062</v>
      </c>
      <c r="G9" s="11">
        <v>83.386565502253603</v>
      </c>
      <c r="H9" s="11">
        <v>83.936425463080582</v>
      </c>
      <c r="I9" s="11">
        <v>90.979009698223578</v>
      </c>
      <c r="J9" s="11">
        <v>82.982482250999098</v>
      </c>
      <c r="K9" s="11">
        <v>91.115432678243408</v>
      </c>
      <c r="L9" s="11">
        <v>89.524604135630241</v>
      </c>
      <c r="M9" s="11">
        <v>82.632673288858854</v>
      </c>
      <c r="N9" s="11">
        <v>93.055148082099805</v>
      </c>
      <c r="O9" s="11">
        <v>81.122553596331073</v>
      </c>
      <c r="P9" s="11">
        <v>86.790188214141679</v>
      </c>
      <c r="Q9" s="11">
        <v>87.156951302999744</v>
      </c>
      <c r="R9" s="11">
        <v>87.870031189545358</v>
      </c>
      <c r="S9" s="11">
        <v>81.230235975565748</v>
      </c>
      <c r="T9" s="11">
        <v>69.015676740149729</v>
      </c>
      <c r="U9" s="11">
        <v>77.556432397932809</v>
      </c>
      <c r="V9" s="11">
        <v>75.224399307000425</v>
      </c>
      <c r="W9" s="11">
        <v>70.9668824106204</v>
      </c>
      <c r="X9" s="11">
        <v>55.857717891904372</v>
      </c>
      <c r="Y9" s="11">
        <v>60.328716678748634</v>
      </c>
      <c r="Z9" s="11">
        <v>61.253467612731384</v>
      </c>
      <c r="AA9" s="11">
        <v>48.516127685523919</v>
      </c>
      <c r="AB9" s="11">
        <v>49.214775565172744</v>
      </c>
      <c r="AC9" s="11">
        <v>45.117175784838537</v>
      </c>
      <c r="AD9" s="11">
        <v>44.311397379768998</v>
      </c>
      <c r="AE9" s="11">
        <v>39.194237858407675</v>
      </c>
      <c r="AF9" s="11">
        <v>36.443997520343061</v>
      </c>
      <c r="AG9" s="11">
        <v>34.191981429364326</v>
      </c>
      <c r="AH9" s="11">
        <v>34.411968770238161</v>
      </c>
      <c r="AI9" s="46">
        <f t="shared" si="0"/>
        <v>0.10213644240176196</v>
      </c>
      <c r="AM9" s="60"/>
    </row>
    <row r="10" spans="2:41" x14ac:dyDescent="0.3">
      <c r="B10" s="24" t="s">
        <v>26</v>
      </c>
      <c r="C10" s="11">
        <v>5.4753694602570269</v>
      </c>
      <c r="D10" s="11">
        <v>6.8036947336016702</v>
      </c>
      <c r="E10" s="11">
        <v>6.9983863032580675</v>
      </c>
      <c r="F10" s="11">
        <v>6.9087923696871192</v>
      </c>
      <c r="G10" s="11">
        <v>6.4142418480206258</v>
      </c>
      <c r="H10" s="11">
        <v>6.8885779374753069</v>
      </c>
      <c r="I10" s="11">
        <v>8.0361169954272444</v>
      </c>
      <c r="J10" s="11">
        <v>7.4684215542892369</v>
      </c>
      <c r="K10" s="11">
        <v>7.9900143078385453</v>
      </c>
      <c r="L10" s="11">
        <v>7.8482649914837923</v>
      </c>
      <c r="M10" s="11">
        <v>7.3398277957759586</v>
      </c>
      <c r="N10" s="11">
        <v>8.1763169785707071</v>
      </c>
      <c r="O10" s="11">
        <v>7.0602118290745919</v>
      </c>
      <c r="P10" s="11">
        <v>7.5154717804368136</v>
      </c>
      <c r="Q10" s="11">
        <v>6.9910730647523813</v>
      </c>
      <c r="R10" s="11">
        <v>6.8327729814705389</v>
      </c>
      <c r="S10" s="11">
        <v>5.9305902029564033</v>
      </c>
      <c r="T10" s="11">
        <v>5.0564953947314839</v>
      </c>
      <c r="U10" s="11">
        <v>5.9505770487427574</v>
      </c>
      <c r="V10" s="11">
        <v>5.6212982573101939</v>
      </c>
      <c r="W10" s="11">
        <v>5.2780650267072717</v>
      </c>
      <c r="X10" s="11">
        <v>3.759666657978177</v>
      </c>
      <c r="Y10" s="11">
        <v>4.1235875367067436</v>
      </c>
      <c r="Z10" s="11">
        <v>4.251341383695312</v>
      </c>
      <c r="AA10" s="11">
        <v>3.364265206787163</v>
      </c>
      <c r="AB10" s="11">
        <v>3.5306314843330049</v>
      </c>
      <c r="AC10" s="11">
        <v>3.4434383980134471</v>
      </c>
      <c r="AD10" s="11">
        <v>3.4138367015965718</v>
      </c>
      <c r="AE10" s="11">
        <v>3.1818068072907715</v>
      </c>
      <c r="AF10" s="11">
        <v>2.9810121825446352</v>
      </c>
      <c r="AG10" s="11">
        <v>2.7977142729385318</v>
      </c>
      <c r="AH10" s="11">
        <v>3.6507246233002624</v>
      </c>
      <c r="AI10" s="46">
        <f t="shared" si="0"/>
        <v>1.0835533058337737E-2</v>
      </c>
      <c r="AM10" s="60"/>
    </row>
    <row r="11" spans="2:41" x14ac:dyDescent="0.3">
      <c r="B11" s="24" t="s">
        <v>24</v>
      </c>
      <c r="C11" s="11" t="s">
        <v>23</v>
      </c>
      <c r="D11" s="11" t="s">
        <v>23</v>
      </c>
      <c r="E11" s="11" t="s">
        <v>23</v>
      </c>
      <c r="F11" s="11" t="s">
        <v>23</v>
      </c>
      <c r="G11" s="11" t="s">
        <v>23</v>
      </c>
      <c r="H11" s="11" t="s">
        <v>23</v>
      </c>
      <c r="I11" s="11" t="s">
        <v>23</v>
      </c>
      <c r="J11" s="11" t="s">
        <v>23</v>
      </c>
      <c r="K11" s="11" t="s">
        <v>23</v>
      </c>
      <c r="L11" s="11" t="s">
        <v>23</v>
      </c>
      <c r="M11" s="11" t="s">
        <v>23</v>
      </c>
      <c r="N11" s="11" t="s">
        <v>23</v>
      </c>
      <c r="O11" s="11" t="s">
        <v>23</v>
      </c>
      <c r="P11" s="11" t="s">
        <v>23</v>
      </c>
      <c r="Q11" s="11" t="s">
        <v>23</v>
      </c>
      <c r="R11" s="11" t="s">
        <v>23</v>
      </c>
      <c r="S11" s="11" t="s">
        <v>23</v>
      </c>
      <c r="T11" s="11">
        <v>11.426304364529166</v>
      </c>
      <c r="U11" s="11">
        <v>12.616528460833415</v>
      </c>
      <c r="V11" s="11">
        <v>11.126512341183457</v>
      </c>
      <c r="W11" s="11">
        <v>12.40254854716987</v>
      </c>
      <c r="X11" s="11">
        <v>9.7865889944910194</v>
      </c>
      <c r="Y11" s="11">
        <v>10.975153217899599</v>
      </c>
      <c r="Z11" s="11">
        <v>11.794473059948841</v>
      </c>
      <c r="AA11" s="11">
        <v>9.132356646065384</v>
      </c>
      <c r="AB11" s="11">
        <v>10.573344149806196</v>
      </c>
      <c r="AC11" s="11">
        <v>11.609736374924212</v>
      </c>
      <c r="AD11" s="11">
        <v>11.386676204941153</v>
      </c>
      <c r="AE11" s="11">
        <v>11.418043917567555</v>
      </c>
      <c r="AF11" s="11">
        <v>11.527544679358101</v>
      </c>
      <c r="AG11" s="11">
        <v>10.992914612601872</v>
      </c>
      <c r="AH11" s="11">
        <v>13.510305626403376</v>
      </c>
      <c r="AI11" s="46">
        <f t="shared" si="0"/>
        <v>4.0099262022891782E-2</v>
      </c>
      <c r="AM11" s="60"/>
    </row>
    <row r="12" spans="2:41" x14ac:dyDescent="0.3">
      <c r="B12" s="10" t="s">
        <v>15</v>
      </c>
      <c r="C12" s="26">
        <v>12.664372774505155</v>
      </c>
      <c r="D12" s="11">
        <v>13.481813797307915</v>
      </c>
      <c r="E12" s="11">
        <v>11.237305880131435</v>
      </c>
      <c r="F12" s="11">
        <v>10.33983688549271</v>
      </c>
      <c r="G12" s="11">
        <v>8.5280475088352858</v>
      </c>
      <c r="H12" s="11">
        <v>7.9814552977440183</v>
      </c>
      <c r="I12" s="11">
        <v>8.4493869871170855</v>
      </c>
      <c r="J12" s="11">
        <v>7.5380737385098575</v>
      </c>
      <c r="K12" s="11">
        <v>6.802512197858503</v>
      </c>
      <c r="L12" s="11">
        <v>6.4979464379716578</v>
      </c>
      <c r="M12" s="11">
        <v>5.6721336734699577</v>
      </c>
      <c r="N12" s="11">
        <v>5.5226345966177623</v>
      </c>
      <c r="O12" s="11">
        <v>3.7710964517909518</v>
      </c>
      <c r="P12" s="11">
        <v>3.7213811460140396</v>
      </c>
      <c r="Q12" s="11">
        <v>3.6270028574474362</v>
      </c>
      <c r="R12" s="11">
        <v>2.4549624365130418</v>
      </c>
      <c r="S12" s="11">
        <v>2.3736256322255889</v>
      </c>
      <c r="T12" s="11">
        <v>2.2698620755218815</v>
      </c>
      <c r="U12" s="11">
        <v>2.5125318325653536</v>
      </c>
      <c r="V12" s="11">
        <v>2.2114321651710735</v>
      </c>
      <c r="W12" s="11">
        <v>2.4892766349603352</v>
      </c>
      <c r="X12" s="11">
        <v>0.43924186594437326</v>
      </c>
      <c r="Y12" s="11">
        <v>0.49201024021487283</v>
      </c>
      <c r="Z12" s="11">
        <v>0.51779688917613242</v>
      </c>
      <c r="AA12" s="11">
        <v>0.37527203303918405</v>
      </c>
      <c r="AB12" s="11">
        <v>0.39048451443671461</v>
      </c>
      <c r="AC12" s="11">
        <v>0.40251158639974577</v>
      </c>
      <c r="AD12" s="11">
        <v>0.37686325022710665</v>
      </c>
      <c r="AE12" s="11">
        <v>0.28418127036711177</v>
      </c>
      <c r="AF12" s="11">
        <v>0.268591615005494</v>
      </c>
      <c r="AG12" s="11">
        <v>0.22688142924759852</v>
      </c>
      <c r="AH12" s="11">
        <v>0.28568914921079996</v>
      </c>
      <c r="AI12" s="46">
        <f t="shared" si="0"/>
        <v>8.4793966680608791E-4</v>
      </c>
      <c r="AM12" s="60"/>
    </row>
    <row r="13" spans="2:41" x14ac:dyDescent="0.3">
      <c r="B13" s="20" t="s">
        <v>3</v>
      </c>
      <c r="C13" s="25">
        <v>92.706977790227839</v>
      </c>
      <c r="D13" s="25">
        <v>110.46264808784345</v>
      </c>
      <c r="E13" s="25">
        <v>106.31303962295904</v>
      </c>
      <c r="F13" s="25">
        <v>102.42208434145705</v>
      </c>
      <c r="G13" s="25">
        <v>88.340322047793151</v>
      </c>
      <c r="H13" s="25">
        <v>89.563254862129952</v>
      </c>
      <c r="I13" s="25">
        <v>98.090513239379234</v>
      </c>
      <c r="J13" s="25">
        <v>85.799179727053726</v>
      </c>
      <c r="K13" s="25">
        <v>86.164548826130982</v>
      </c>
      <c r="L13" s="25">
        <v>81.401623327319939</v>
      </c>
      <c r="M13" s="25">
        <v>76.668382718539902</v>
      </c>
      <c r="N13" s="25">
        <v>78.297940591104236</v>
      </c>
      <c r="O13" s="25">
        <v>72.365941332960574</v>
      </c>
      <c r="P13" s="25">
        <v>78.050797878012958</v>
      </c>
      <c r="Q13" s="25">
        <v>78.463705752866133</v>
      </c>
      <c r="R13" s="25">
        <v>76.325001780456446</v>
      </c>
      <c r="S13" s="25">
        <v>70.38729990407829</v>
      </c>
      <c r="T13" s="25">
        <v>67.024654925894026</v>
      </c>
      <c r="U13" s="25">
        <v>71.726622715896255</v>
      </c>
      <c r="V13" s="25">
        <v>73.862576203211532</v>
      </c>
      <c r="W13" s="25">
        <v>83.518213304099618</v>
      </c>
      <c r="X13" s="25">
        <v>67.852394787476925</v>
      </c>
      <c r="Y13" s="25">
        <v>78.831510890379249</v>
      </c>
      <c r="Z13" s="25">
        <v>86.672744696229202</v>
      </c>
      <c r="AA13" s="25">
        <v>70.139508778266773</v>
      </c>
      <c r="AB13" s="25">
        <v>74.209733129286491</v>
      </c>
      <c r="AC13" s="25">
        <v>79.433853900020907</v>
      </c>
      <c r="AD13" s="25">
        <v>76.333998249550064</v>
      </c>
      <c r="AE13" s="25">
        <v>73.917987869124715</v>
      </c>
      <c r="AF13" s="25">
        <v>74.690905126990828</v>
      </c>
      <c r="AG13" s="25">
        <v>68.899487682001066</v>
      </c>
      <c r="AH13" s="25">
        <v>78.131629947777768</v>
      </c>
      <c r="AI13" s="46">
        <f t="shared" si="0"/>
        <v>0.23189858084547352</v>
      </c>
      <c r="AM13" s="60"/>
    </row>
    <row r="14" spans="2:41" x14ac:dyDescent="0.3">
      <c r="B14" s="20" t="s">
        <v>30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7.0000000000000007E-2</v>
      </c>
      <c r="O14" s="25">
        <v>0.21</v>
      </c>
      <c r="P14" s="25">
        <v>0.42</v>
      </c>
      <c r="Q14" s="25">
        <v>0.67</v>
      </c>
      <c r="R14" s="25">
        <v>1.6072241666666665</v>
      </c>
      <c r="S14" s="25">
        <v>3.1606236111111112</v>
      </c>
      <c r="T14" s="25">
        <v>5.0440847222222231</v>
      </c>
      <c r="U14" s="25">
        <v>7.8166263888888885</v>
      </c>
      <c r="V14" s="25">
        <v>10.239001388888889</v>
      </c>
      <c r="W14" s="25">
        <v>13.514681666666666</v>
      </c>
      <c r="X14" s="25">
        <v>10.245344905337067</v>
      </c>
      <c r="Y14" s="25">
        <v>13.000775336038357</v>
      </c>
      <c r="Z14" s="25">
        <v>15.359813257929403</v>
      </c>
      <c r="AA14" s="25">
        <v>13.773558596315503</v>
      </c>
      <c r="AB14" s="25">
        <v>16.293575141981243</v>
      </c>
      <c r="AC14" s="25">
        <v>19.525189538822854</v>
      </c>
      <c r="AD14" s="25">
        <v>20.846018174181548</v>
      </c>
      <c r="AE14" s="25">
        <v>22.538939287935634</v>
      </c>
      <c r="AF14" s="25">
        <v>26.093152503207335</v>
      </c>
      <c r="AG14" s="25">
        <v>27.371545217573452</v>
      </c>
      <c r="AH14" s="25">
        <v>37.229244444444447</v>
      </c>
      <c r="AI14" s="46">
        <f>AH14/$AH$15</f>
        <v>0.11049825734323426</v>
      </c>
      <c r="AM14" s="60"/>
    </row>
    <row r="15" spans="2:41" x14ac:dyDescent="0.3">
      <c r="B15" s="12" t="s">
        <v>16</v>
      </c>
      <c r="C15" s="13">
        <v>333.71432988984486</v>
      </c>
      <c r="D15" s="13">
        <v>387.47263407405859</v>
      </c>
      <c r="E15" s="13">
        <v>372.11826699032912</v>
      </c>
      <c r="F15" s="13">
        <v>366.05190010840801</v>
      </c>
      <c r="G15" s="13">
        <v>327.5179562818264</v>
      </c>
      <c r="H15" s="13">
        <v>335.8578030322318</v>
      </c>
      <c r="I15" s="13">
        <v>374.84649257704132</v>
      </c>
      <c r="J15" s="13">
        <v>334.78027841432487</v>
      </c>
      <c r="K15" s="13">
        <v>356.3556536715239</v>
      </c>
      <c r="L15" s="13">
        <v>349.15965582173271</v>
      </c>
      <c r="M15" s="13">
        <v>332.9803796964685</v>
      </c>
      <c r="N15" s="13">
        <v>351.25529324826766</v>
      </c>
      <c r="O15" s="13">
        <v>329.32048453293908</v>
      </c>
      <c r="P15" s="13">
        <v>346.5317820870406</v>
      </c>
      <c r="Q15" s="13">
        <v>363.95964350455267</v>
      </c>
      <c r="R15" s="13">
        <v>360.51194122173064</v>
      </c>
      <c r="S15" s="13">
        <v>348.09508218229354</v>
      </c>
      <c r="T15" s="13">
        <v>325.40954681797359</v>
      </c>
      <c r="U15" s="13">
        <v>362.3475003899772</v>
      </c>
      <c r="V15" s="13">
        <v>368.47393580289202</v>
      </c>
      <c r="W15" s="13">
        <v>390.04861592341115</v>
      </c>
      <c r="X15" s="13">
        <v>313.88135816974341</v>
      </c>
      <c r="Y15" s="13">
        <v>361.11537380820778</v>
      </c>
      <c r="Z15" s="13">
        <v>385.209618392599</v>
      </c>
      <c r="AA15" s="13">
        <v>293.05054869048269</v>
      </c>
      <c r="AB15" s="13">
        <v>315.91939363973052</v>
      </c>
      <c r="AC15" s="13">
        <v>337.61267223701668</v>
      </c>
      <c r="AD15" s="13">
        <v>327.09056640357488</v>
      </c>
      <c r="AE15" s="13">
        <v>310.39416594441474</v>
      </c>
      <c r="AF15" s="13">
        <v>310.07361176718422</v>
      </c>
      <c r="AG15" s="13">
        <v>290.25473588952252</v>
      </c>
      <c r="AH15" s="13">
        <v>336.92155278794513</v>
      </c>
      <c r="AI15" s="47"/>
      <c r="AK15" s="48"/>
      <c r="AL15" s="48"/>
      <c r="AM15" s="60" t="s">
        <v>13</v>
      </c>
      <c r="AO15" s="48">
        <f>AH15/$AH$51</f>
        <v>0.69267372611457911</v>
      </c>
    </row>
    <row r="16" spans="2:41" x14ac:dyDescent="0.3"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49" t="s">
        <v>57</v>
      </c>
      <c r="W16" s="14"/>
      <c r="X16" s="46"/>
      <c r="Y16" s="46">
        <f t="shared" ref="Y16:AH16" si="1">(Y15-X15)/X15</f>
        <v>0.15048366017621462</v>
      </c>
      <c r="Z16" s="46">
        <f t="shared" si="1"/>
        <v>6.6721735854945716E-2</v>
      </c>
      <c r="AA16" s="46">
        <f t="shared" si="1"/>
        <v>-0.23924394745561461</v>
      </c>
      <c r="AB16" s="46">
        <f t="shared" si="1"/>
        <v>7.8037202289635343E-2</v>
      </c>
      <c r="AC16" s="46">
        <f t="shared" si="1"/>
        <v>6.8667131660884478E-2</v>
      </c>
      <c r="AD16" s="46">
        <f t="shared" si="1"/>
        <v>-3.1166205236676923E-2</v>
      </c>
      <c r="AE16" s="46">
        <f t="shared" si="1"/>
        <v>-5.1045191069679426E-2</v>
      </c>
      <c r="AF16" s="46">
        <f t="shared" si="1"/>
        <v>-1.032732610341408E-3</v>
      </c>
      <c r="AG16" s="46">
        <f t="shared" si="1"/>
        <v>-6.3916680186711622E-2</v>
      </c>
      <c r="AH16" s="46">
        <f t="shared" si="1"/>
        <v>0.16077883020721856</v>
      </c>
      <c r="AM16" s="60"/>
      <c r="AO16" s="48"/>
    </row>
    <row r="17" spans="2:41" x14ac:dyDescent="0.3">
      <c r="B17" s="9" t="s">
        <v>17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M17" s="60"/>
      <c r="AO17" s="48"/>
    </row>
    <row r="18" spans="2:41" x14ac:dyDescent="0.3">
      <c r="B18" s="10" t="s">
        <v>14</v>
      </c>
      <c r="C18" s="11">
        <v>13.715544852600946</v>
      </c>
      <c r="D18" s="11">
        <v>14.89926622643722</v>
      </c>
      <c r="E18" s="11">
        <v>16.21343150191133</v>
      </c>
      <c r="F18" s="11">
        <v>16.59886059054001</v>
      </c>
      <c r="G18" s="11">
        <v>17.237436388083662</v>
      </c>
      <c r="H18" s="11">
        <v>16.59924647783982</v>
      </c>
      <c r="I18" s="11">
        <v>17.680351771021744</v>
      </c>
      <c r="J18" s="11">
        <v>18.223298695392121</v>
      </c>
      <c r="K18" s="11">
        <v>18.01650861658128</v>
      </c>
      <c r="L18" s="11">
        <v>18.817043080161167</v>
      </c>
      <c r="M18" s="11">
        <v>19.317601883046958</v>
      </c>
      <c r="N18" s="11">
        <v>19.818208531597033</v>
      </c>
      <c r="O18" s="11">
        <v>19.800182033660256</v>
      </c>
      <c r="P18" s="11">
        <v>20.172914492645379</v>
      </c>
      <c r="Q18" s="11">
        <v>19.942357147557033</v>
      </c>
      <c r="R18" s="11">
        <v>18.160662484995786</v>
      </c>
      <c r="S18" s="11">
        <v>18.817000201658157</v>
      </c>
      <c r="T18" s="11">
        <v>18.522948628762485</v>
      </c>
      <c r="U18" s="11">
        <v>19.325510943187876</v>
      </c>
      <c r="V18" s="11">
        <v>18.316148188753534</v>
      </c>
      <c r="W18" s="11">
        <v>19.087335881431649</v>
      </c>
      <c r="X18" s="11">
        <v>20.258227670018176</v>
      </c>
      <c r="Y18" s="11">
        <v>21.369048732184005</v>
      </c>
      <c r="Z18" s="11">
        <v>22.845810210354795</v>
      </c>
      <c r="AA18" s="11">
        <v>22.695280704023986</v>
      </c>
      <c r="AB18" s="11">
        <v>23.160603784188613</v>
      </c>
      <c r="AC18" s="11">
        <v>22.747859588618123</v>
      </c>
      <c r="AD18" s="11">
        <v>22.863134440056715</v>
      </c>
      <c r="AE18" s="11">
        <v>23.124313913874477</v>
      </c>
      <c r="AF18" s="11">
        <v>22.839296142375549</v>
      </c>
      <c r="AG18" s="11">
        <v>24.085385693401282</v>
      </c>
      <c r="AH18" s="11">
        <v>23.584851015750267</v>
      </c>
      <c r="AI18" s="46">
        <f>AH18/$AH$26</f>
        <v>0.48057181198717697</v>
      </c>
      <c r="AM18" s="60"/>
      <c r="AO18" s="48"/>
    </row>
    <row r="19" spans="2:41" x14ac:dyDescent="0.3">
      <c r="B19" s="24" t="s">
        <v>5</v>
      </c>
      <c r="C19" s="11">
        <v>13.44764544403159</v>
      </c>
      <c r="D19" s="11">
        <v>13.443656568871187</v>
      </c>
      <c r="E19" s="11">
        <v>13.680640462606528</v>
      </c>
      <c r="F19" s="11">
        <v>13.953703286193656</v>
      </c>
      <c r="G19" s="11">
        <v>14.257955167400969</v>
      </c>
      <c r="H19" s="11">
        <v>14.23947669937534</v>
      </c>
      <c r="I19" s="11">
        <v>14.80816727755861</v>
      </c>
      <c r="J19" s="11">
        <v>15.083835775524481</v>
      </c>
      <c r="K19" s="11">
        <v>15.972081204820469</v>
      </c>
      <c r="L19" s="11">
        <v>16.368182574773567</v>
      </c>
      <c r="M19" s="11">
        <v>16.345041883653469</v>
      </c>
      <c r="N19" s="11">
        <v>16.18735307144269</v>
      </c>
      <c r="O19" s="11">
        <v>17.515192921705847</v>
      </c>
      <c r="P19" s="11">
        <v>16.038380067893605</v>
      </c>
      <c r="Q19" s="11">
        <v>17.601157357075618</v>
      </c>
      <c r="R19" s="11">
        <v>17.37810479593049</v>
      </c>
      <c r="S19" s="11">
        <v>18.553682943267486</v>
      </c>
      <c r="T19" s="11">
        <v>18.323603745222435</v>
      </c>
      <c r="U19" s="11">
        <v>18.836408896989205</v>
      </c>
      <c r="V19" s="11">
        <v>19.052361360464396</v>
      </c>
      <c r="W19" s="11">
        <v>16.171321750320512</v>
      </c>
      <c r="X19" s="11">
        <v>19.130199662439498</v>
      </c>
      <c r="Y19" s="11">
        <v>17.939184501167137</v>
      </c>
      <c r="Z19" s="11">
        <v>17.033233659507957</v>
      </c>
      <c r="AA19" s="11">
        <v>16.451458733425984</v>
      </c>
      <c r="AB19" s="11">
        <v>16.386700986150043</v>
      </c>
      <c r="AC19" s="11">
        <v>16.598865188808048</v>
      </c>
      <c r="AD19" s="11">
        <v>16.897146543680929</v>
      </c>
      <c r="AE19" s="11">
        <v>16.732721376195173</v>
      </c>
      <c r="AF19" s="11">
        <v>16.87635860245258</v>
      </c>
      <c r="AG19" s="11">
        <v>17.163208021817976</v>
      </c>
      <c r="AH19" s="11">
        <v>16.35281940829945</v>
      </c>
      <c r="AI19" s="46">
        <f t="shared" ref="AI19:AI25" si="2">AH19/$AH$26</f>
        <v>0.3332098239203376</v>
      </c>
      <c r="AM19" s="60"/>
      <c r="AO19" s="48"/>
    </row>
    <row r="20" spans="2:41" x14ac:dyDescent="0.3">
      <c r="B20" s="24" t="s">
        <v>25</v>
      </c>
      <c r="C20" s="11">
        <v>10.463693548578668</v>
      </c>
      <c r="D20" s="11">
        <v>9.9665475860792334</v>
      </c>
      <c r="E20" s="11">
        <v>10.129910947952615</v>
      </c>
      <c r="F20" s="11">
        <v>9.7069201714934383</v>
      </c>
      <c r="G20" s="11">
        <v>9.9432990402498476</v>
      </c>
      <c r="H20" s="11">
        <v>9.6944704438579929</v>
      </c>
      <c r="I20" s="11">
        <v>9.6717014257791103</v>
      </c>
      <c r="J20" s="11">
        <v>10.429745440117289</v>
      </c>
      <c r="K20" s="11">
        <v>11.500972452231476</v>
      </c>
      <c r="L20" s="11">
        <v>11.535615725646128</v>
      </c>
      <c r="M20" s="11">
        <v>10.46134080125878</v>
      </c>
      <c r="N20" s="11">
        <v>11.007176692183592</v>
      </c>
      <c r="O20" s="11">
        <v>10.369529804831092</v>
      </c>
      <c r="P20" s="11">
        <v>10.505831361040363</v>
      </c>
      <c r="Q20" s="11">
        <v>9.5540142647501654</v>
      </c>
      <c r="R20" s="11">
        <v>8.2669006674228029</v>
      </c>
      <c r="S20" s="11">
        <v>7.2537618272464774</v>
      </c>
      <c r="T20" s="11">
        <v>6.6649527537320017</v>
      </c>
      <c r="U20" s="11">
        <v>7.4301456449345498</v>
      </c>
      <c r="V20" s="11">
        <v>7.1728111123882146</v>
      </c>
      <c r="W20" s="11">
        <v>6.1690888137406938</v>
      </c>
      <c r="X20" s="11">
        <v>6.0630509535735069</v>
      </c>
      <c r="Y20" s="11">
        <v>5.5747008759470926</v>
      </c>
      <c r="Z20" s="11">
        <v>5.038068297863374</v>
      </c>
      <c r="AA20" s="11">
        <v>5.2616469762947</v>
      </c>
      <c r="AB20" s="11">
        <v>4.8179646953659176</v>
      </c>
      <c r="AC20" s="11">
        <v>5.7682725570613673</v>
      </c>
      <c r="AD20" s="11">
        <v>6.012364882033042</v>
      </c>
      <c r="AE20" s="11">
        <v>5.6958476047929674</v>
      </c>
      <c r="AF20" s="11">
        <v>5.4125767457663398</v>
      </c>
      <c r="AG20" s="11">
        <v>5.5535945408036165</v>
      </c>
      <c r="AH20" s="11">
        <v>4.9666625235241195</v>
      </c>
      <c r="AI20" s="46">
        <f t="shared" si="2"/>
        <v>0.1012021660372088</v>
      </c>
      <c r="AM20" s="60"/>
      <c r="AO20" s="48"/>
    </row>
    <row r="21" spans="2:41" x14ac:dyDescent="0.3">
      <c r="B21" s="24" t="s">
        <v>26</v>
      </c>
      <c r="C21" s="11">
        <v>3.4052178489193197</v>
      </c>
      <c r="D21" s="11">
        <v>3.0008392707871061</v>
      </c>
      <c r="E21" s="11">
        <v>2.7263306069122937</v>
      </c>
      <c r="F21" s="11">
        <v>2.3938277720430401</v>
      </c>
      <c r="G21" s="11">
        <v>2.2445349503001824</v>
      </c>
      <c r="H21" s="11">
        <v>2.0368726834383768</v>
      </c>
      <c r="I21" s="11">
        <v>1.9391268211631518</v>
      </c>
      <c r="J21" s="11">
        <v>1.9368646206756421</v>
      </c>
      <c r="K21" s="11">
        <v>2.0371298592066478</v>
      </c>
      <c r="L21" s="11">
        <v>2.1358925063030454</v>
      </c>
      <c r="M21" s="11">
        <v>1.8872737312296983</v>
      </c>
      <c r="N21" s="11">
        <v>1.7786561695791869</v>
      </c>
      <c r="O21" s="11">
        <v>1.8391688460177156</v>
      </c>
      <c r="P21" s="11">
        <v>1.7115022915544602</v>
      </c>
      <c r="Q21" s="11">
        <v>1.5296196052608821</v>
      </c>
      <c r="R21" s="11">
        <v>1.4714507788657147</v>
      </c>
      <c r="S21" s="11">
        <v>1.259764472668353</v>
      </c>
      <c r="T21" s="11">
        <v>1.0510286787900425</v>
      </c>
      <c r="U21" s="11">
        <v>1.1509167064696886</v>
      </c>
      <c r="V21" s="11">
        <v>1.0770932538239282</v>
      </c>
      <c r="W21" s="11">
        <v>0.93791926897147759</v>
      </c>
      <c r="X21" s="11">
        <v>0.94353017771691283</v>
      </c>
      <c r="Y21" s="11">
        <v>0.86768760216942398</v>
      </c>
      <c r="Z21" s="11">
        <v>0.83394881762997541</v>
      </c>
      <c r="AA21" s="11">
        <v>0.8844174228240177</v>
      </c>
      <c r="AB21" s="11">
        <v>0.84275916736255907</v>
      </c>
      <c r="AC21" s="11">
        <v>0.76403460474937379</v>
      </c>
      <c r="AD21" s="11">
        <v>0.80733330378820112</v>
      </c>
      <c r="AE21" s="11">
        <v>0.80466643382697833</v>
      </c>
      <c r="AF21" s="11">
        <v>0.77769309856005919</v>
      </c>
      <c r="AG21" s="11">
        <v>0.81043248701316861</v>
      </c>
      <c r="AH21" s="11">
        <v>0.72478187442763975</v>
      </c>
      <c r="AI21" s="46">
        <f t="shared" si="2"/>
        <v>1.4768367137725301E-2</v>
      </c>
      <c r="AM21" s="60"/>
      <c r="AO21" s="48"/>
    </row>
    <row r="22" spans="2:41" x14ac:dyDescent="0.3">
      <c r="B22" s="24" t="s">
        <v>32</v>
      </c>
      <c r="C22" s="11" t="s">
        <v>23</v>
      </c>
      <c r="D22" s="11" t="s">
        <v>23</v>
      </c>
      <c r="E22" s="11" t="s">
        <v>23</v>
      </c>
      <c r="F22" s="11" t="s">
        <v>23</v>
      </c>
      <c r="G22" s="11" t="s">
        <v>23</v>
      </c>
      <c r="H22" s="11" t="s">
        <v>23</v>
      </c>
      <c r="I22" s="11" t="s">
        <v>23</v>
      </c>
      <c r="J22" s="11" t="s">
        <v>23</v>
      </c>
      <c r="K22" s="11" t="s">
        <v>23</v>
      </c>
      <c r="L22" s="11" t="s">
        <v>23</v>
      </c>
      <c r="M22" s="11" t="s">
        <v>23</v>
      </c>
      <c r="N22" s="11" t="s">
        <v>23</v>
      </c>
      <c r="O22" s="11" t="s">
        <v>23</v>
      </c>
      <c r="P22" s="11" t="s">
        <v>23</v>
      </c>
      <c r="Q22" s="11" t="s">
        <v>23</v>
      </c>
      <c r="R22" s="11" t="s">
        <v>23</v>
      </c>
      <c r="S22" s="11" t="s">
        <v>23</v>
      </c>
      <c r="T22" s="11">
        <v>2.9703177355910846</v>
      </c>
      <c r="U22" s="11">
        <v>3.2072384858423457</v>
      </c>
      <c r="V22" s="11">
        <v>2.7457135228048095</v>
      </c>
      <c r="W22" s="11">
        <v>2.7369010357759866</v>
      </c>
      <c r="X22" s="11">
        <v>2.709267116620091</v>
      </c>
      <c r="Y22" s="11">
        <v>2.7150220598781805</v>
      </c>
      <c r="Z22" s="11">
        <v>2.8608449956067159</v>
      </c>
      <c r="AA22" s="11">
        <v>2.8518394650457273</v>
      </c>
      <c r="AB22" s="11">
        <v>3.0391125168604693</v>
      </c>
      <c r="AC22" s="11">
        <v>3.0703191806313423</v>
      </c>
      <c r="AD22" s="11">
        <v>3.1307768506144056</v>
      </c>
      <c r="AE22" s="11">
        <v>3.288436637988001</v>
      </c>
      <c r="AF22" s="11">
        <v>3.4532025428641213</v>
      </c>
      <c r="AG22" s="11">
        <v>3.4988593683168006</v>
      </c>
      <c r="AH22" s="11">
        <v>3.5395488180410726</v>
      </c>
      <c r="AI22" s="46">
        <f t="shared" si="2"/>
        <v>7.2122880401793266E-2</v>
      </c>
      <c r="AM22" s="60"/>
      <c r="AO22" s="48"/>
    </row>
    <row r="23" spans="2:41" x14ac:dyDescent="0.3">
      <c r="B23" s="10" t="s">
        <v>15</v>
      </c>
      <c r="C23" s="26">
        <v>0.18827706549484557</v>
      </c>
      <c r="D23" s="11">
        <v>0.16365314269208889</v>
      </c>
      <c r="E23" s="11">
        <v>0.16079577986856308</v>
      </c>
      <c r="F23" s="11">
        <v>0.14087431450729021</v>
      </c>
      <c r="G23" s="11">
        <v>0.12292022116471457</v>
      </c>
      <c r="H23" s="11">
        <v>0.10953859225598199</v>
      </c>
      <c r="I23" s="11">
        <v>0.10948720288291482</v>
      </c>
      <c r="J23" s="11">
        <v>0.1171297914901431</v>
      </c>
      <c r="K23" s="11">
        <v>0.10139513214149785</v>
      </c>
      <c r="L23" s="11">
        <v>0.10313272202834259</v>
      </c>
      <c r="M23" s="11">
        <v>8.6730376530042633E-2</v>
      </c>
      <c r="N23" s="11">
        <v>9.5709563382237531E-2</v>
      </c>
      <c r="O23" s="11">
        <v>7.3817258209048567E-2</v>
      </c>
      <c r="P23" s="11">
        <v>7.9999673985960709E-2</v>
      </c>
      <c r="Q23" s="11">
        <v>8.7408822552563964E-2</v>
      </c>
      <c r="R23" s="11">
        <v>6.6456453486958403E-2</v>
      </c>
      <c r="S23" s="11">
        <v>7.4663817774411209E-2</v>
      </c>
      <c r="T23" s="11">
        <v>0.11860265447811845</v>
      </c>
      <c r="U23" s="11">
        <v>0.13293263743464645</v>
      </c>
      <c r="V23" s="11">
        <v>0.12445333482892651</v>
      </c>
      <c r="W23" s="11">
        <v>0.13124148503966476</v>
      </c>
      <c r="X23" s="11">
        <v>3.0935774055626791E-2</v>
      </c>
      <c r="Y23" s="11">
        <v>3.1804959785127214E-2</v>
      </c>
      <c r="Z23" s="11">
        <v>3.275568082386756E-2</v>
      </c>
      <c r="AA23" s="11">
        <v>3.2405986960816001E-2</v>
      </c>
      <c r="AB23" s="11">
        <v>3.147514556328547E-2</v>
      </c>
      <c r="AC23" s="11">
        <v>3.5590513600254232E-2</v>
      </c>
      <c r="AD23" s="11">
        <v>3.5909419202893408E-2</v>
      </c>
      <c r="AE23" s="11">
        <v>2.152715422288828E-2</v>
      </c>
      <c r="AF23" s="11">
        <v>1.5022624044506053E-2</v>
      </c>
      <c r="AG23" s="11">
        <v>1.3868118802401469E-2</v>
      </c>
      <c r="AH23" s="11">
        <v>1.8235477609199999E-2</v>
      </c>
      <c r="AI23" s="46">
        <f t="shared" si="2"/>
        <v>3.7157141723102209E-4</v>
      </c>
      <c r="AM23" s="60"/>
      <c r="AO23" s="48"/>
    </row>
    <row r="24" spans="2:41" x14ac:dyDescent="0.3">
      <c r="B24" s="10" t="s">
        <v>33</v>
      </c>
      <c r="C24" s="11">
        <v>0.28194444444444444</v>
      </c>
      <c r="D24" s="11">
        <v>0.28638888888888892</v>
      </c>
      <c r="E24" s="11">
        <v>0.28999999999999998</v>
      </c>
      <c r="F24" s="11">
        <v>0.29166666666666669</v>
      </c>
      <c r="G24" s="11">
        <v>0.29222222222222222</v>
      </c>
      <c r="H24" s="11">
        <v>0.2877777777777778</v>
      </c>
      <c r="I24" s="11">
        <v>0.27861111111111109</v>
      </c>
      <c r="J24" s="11">
        <v>0.2697222222222222</v>
      </c>
      <c r="K24" s="11">
        <v>0.26111111111111113</v>
      </c>
      <c r="L24" s="11">
        <v>0.25027777777777777</v>
      </c>
      <c r="M24" s="11">
        <v>0.24055555555555555</v>
      </c>
      <c r="N24" s="11">
        <v>0.23444444444444446</v>
      </c>
      <c r="O24" s="11">
        <v>0.2338888888888889</v>
      </c>
      <c r="P24" s="11">
        <v>0.24444444444444444</v>
      </c>
      <c r="Q24" s="11">
        <v>0.25527777777777777</v>
      </c>
      <c r="R24" s="11">
        <v>0.26138888888888889</v>
      </c>
      <c r="S24" s="11">
        <v>0.34527777777777779</v>
      </c>
      <c r="T24" s="11">
        <v>0.43416666666666665</v>
      </c>
      <c r="U24" s="11">
        <v>0.54472222222222222</v>
      </c>
      <c r="V24" s="11">
        <v>0.62777777777777777</v>
      </c>
      <c r="W24" s="11">
        <v>0.69972222222222225</v>
      </c>
      <c r="X24" s="11">
        <v>0.75288271897892922</v>
      </c>
      <c r="Y24" s="11">
        <v>0.83735334349689705</v>
      </c>
      <c r="Z24" s="11">
        <v>0.90150934261353588</v>
      </c>
      <c r="AA24" s="11">
        <v>0.95477851420826565</v>
      </c>
      <c r="AB24" s="11">
        <v>0.98808043560192838</v>
      </c>
      <c r="AC24" s="11">
        <v>1.0088630081291294</v>
      </c>
      <c r="AD24" s="11">
        <v>1.0218934363099932</v>
      </c>
      <c r="AE24" s="11">
        <v>1.0334083149223106</v>
      </c>
      <c r="AF24" s="11">
        <v>1.0400473598479809</v>
      </c>
      <c r="AG24" s="11">
        <v>1.0427052841768538</v>
      </c>
      <c r="AH24" s="11">
        <v>1.0534058333333334</v>
      </c>
      <c r="AI24" s="46">
        <f t="shared" si="2"/>
        <v>2.1464504895315664E-2</v>
      </c>
      <c r="AM24" s="60"/>
      <c r="AO24" s="48"/>
    </row>
    <row r="25" spans="2:41" x14ac:dyDescent="0.3">
      <c r="B25" s="10" t="s">
        <v>3</v>
      </c>
      <c r="C25" s="11">
        <v>1.2471888764388399</v>
      </c>
      <c r="D25" s="11">
        <v>1.1331852454898881</v>
      </c>
      <c r="E25" s="11">
        <v>1.1186270437076307</v>
      </c>
      <c r="F25" s="11">
        <v>1.1770823252096072</v>
      </c>
      <c r="G25" s="11">
        <v>1.2402335077624091</v>
      </c>
      <c r="H25" s="11">
        <v>1.2848006934256186</v>
      </c>
      <c r="I25" s="11">
        <v>1.3750423161763177</v>
      </c>
      <c r="J25" s="11">
        <v>1.2266536062796032</v>
      </c>
      <c r="K25" s="11">
        <v>1.0990622849801395</v>
      </c>
      <c r="L25" s="11">
        <v>1.008376672680056</v>
      </c>
      <c r="M25" s="11">
        <v>1.0255061703489941</v>
      </c>
      <c r="N25" s="11">
        <v>1.072892742229099</v>
      </c>
      <c r="O25" s="11">
        <v>0.85683644481721843</v>
      </c>
      <c r="P25" s="11">
        <v>0.82142434420926591</v>
      </c>
      <c r="Q25" s="11">
        <v>0.77323869157831626</v>
      </c>
      <c r="R25" s="11">
        <v>0.74277599732133359</v>
      </c>
      <c r="S25" s="11">
        <v>0.69103342925503553</v>
      </c>
      <c r="T25" s="11">
        <v>0.69312285188375289</v>
      </c>
      <c r="U25" s="11">
        <v>0.67032172854817307</v>
      </c>
      <c r="V25" s="11">
        <v>0.60631268567735586</v>
      </c>
      <c r="W25" s="11">
        <v>0.56428669590038183</v>
      </c>
      <c r="X25" s="11">
        <v>0.54155425487377284</v>
      </c>
      <c r="Y25" s="11">
        <v>0.49240848564106021</v>
      </c>
      <c r="Z25" s="11">
        <v>0.46162909211676545</v>
      </c>
      <c r="AA25" s="11">
        <v>0.4457202223205699</v>
      </c>
      <c r="AB25" s="11">
        <v>0.41421212646364475</v>
      </c>
      <c r="AC25" s="11">
        <v>0.38889133080489596</v>
      </c>
      <c r="AD25" s="11">
        <v>0.38175597329174005</v>
      </c>
      <c r="AE25" s="11">
        <v>0.37360286135065895</v>
      </c>
      <c r="AF25" s="11">
        <v>0.36973056550940187</v>
      </c>
      <c r="AG25" s="11">
        <v>0.36792431624862032</v>
      </c>
      <c r="AH25" s="11">
        <v>0.47161949666666658</v>
      </c>
      <c r="AI25" s="46">
        <f t="shared" si="2"/>
        <v>9.6098565952450806E-3</v>
      </c>
      <c r="AM25" s="60"/>
      <c r="AO25" s="48"/>
    </row>
    <row r="26" spans="2:41" x14ac:dyDescent="0.3">
      <c r="B26" s="12" t="s">
        <v>34</v>
      </c>
      <c r="C26" s="13">
        <v>41.404747536105496</v>
      </c>
      <c r="D26" s="13">
        <v>41.549171272358493</v>
      </c>
      <c r="E26" s="13">
        <v>42.951672296698305</v>
      </c>
      <c r="F26" s="13">
        <v>42.867564798034344</v>
      </c>
      <c r="G26" s="13">
        <v>43.912805980443906</v>
      </c>
      <c r="H26" s="13">
        <v>42.828235698033374</v>
      </c>
      <c r="I26" s="13">
        <v>44.381671197937095</v>
      </c>
      <c r="J26" s="13">
        <v>45.778866574149056</v>
      </c>
      <c r="K26" s="13">
        <v>47.391052540590572</v>
      </c>
      <c r="L26" s="13">
        <v>48.581702801892725</v>
      </c>
      <c r="M26" s="13">
        <v>47.729546213258146</v>
      </c>
      <c r="N26" s="13">
        <v>48.57570590771401</v>
      </c>
      <c r="O26" s="13">
        <v>48.937096905959478</v>
      </c>
      <c r="P26" s="13">
        <v>47.970658668984122</v>
      </c>
      <c r="Q26" s="13">
        <v>47.98295793084479</v>
      </c>
      <c r="R26" s="13">
        <v>44.609929587318923</v>
      </c>
      <c r="S26" s="13">
        <v>45.139816175320952</v>
      </c>
      <c r="T26" s="13">
        <v>46.946383340604335</v>
      </c>
      <c r="U26" s="13">
        <v>49.414556375929777</v>
      </c>
      <c r="V26" s="13">
        <v>47.817435100472515</v>
      </c>
      <c r="W26" s="13">
        <v>44.880684978370525</v>
      </c>
      <c r="X26" s="13">
        <v>48.51662836203257</v>
      </c>
      <c r="Y26" s="13">
        <v>48.033292110152217</v>
      </c>
      <c r="Z26" s="13">
        <v>48.304476730566201</v>
      </c>
      <c r="AA26" s="13">
        <v>47.932402151761458</v>
      </c>
      <c r="AB26" s="13">
        <v>48.042238758941458</v>
      </c>
      <c r="AC26" s="13">
        <v>48.722809453521741</v>
      </c>
      <c r="AD26" s="13">
        <v>49.460600194609817</v>
      </c>
      <c r="AE26" s="13">
        <v>49.401252159553934</v>
      </c>
      <c r="AF26" s="13">
        <v>49.096291821175271</v>
      </c>
      <c r="AG26" s="13">
        <v>50.819657028398915</v>
      </c>
      <c r="AH26" s="13">
        <v>49.076642506821806</v>
      </c>
      <c r="AI26" s="47"/>
      <c r="AK26" s="48"/>
      <c r="AL26" s="48"/>
      <c r="AM26" s="60" t="s">
        <v>48</v>
      </c>
      <c r="AO26" s="48">
        <f>AH26/$AH$51</f>
        <v>0.10089618948120226</v>
      </c>
    </row>
    <row r="27" spans="2:41" x14ac:dyDescent="0.3">
      <c r="B27" s="49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49" t="s">
        <v>57</v>
      </c>
      <c r="W27" s="14"/>
      <c r="X27" s="14"/>
      <c r="Y27" s="46">
        <f t="shared" ref="Y27:AH27" si="3">(Y26-X26)/X26</f>
        <v>-9.9622803191038462E-3</v>
      </c>
      <c r="Z27" s="46">
        <f t="shared" si="3"/>
        <v>5.6457637713461274E-3</v>
      </c>
      <c r="AA27" s="46">
        <f t="shared" si="3"/>
        <v>-7.702693497335834E-3</v>
      </c>
      <c r="AB27" s="46">
        <f t="shared" si="3"/>
        <v>2.2914897282268532E-3</v>
      </c>
      <c r="AC27" s="46">
        <f t="shared" si="3"/>
        <v>1.4166090343856363E-2</v>
      </c>
      <c r="AD27" s="46">
        <f t="shared" si="3"/>
        <v>1.5142614914106688E-2</v>
      </c>
      <c r="AE27" s="46">
        <f t="shared" si="3"/>
        <v>-1.1999052745492399E-3</v>
      </c>
      <c r="AF27" s="46">
        <f t="shared" si="3"/>
        <v>-6.173129729459409E-3</v>
      </c>
      <c r="AG27" s="46">
        <f t="shared" si="3"/>
        <v>3.5101738711768755E-2</v>
      </c>
      <c r="AH27" s="46">
        <f t="shared" si="3"/>
        <v>-3.4298037875444186E-2</v>
      </c>
      <c r="AM27" s="60"/>
      <c r="AO27" s="48"/>
    </row>
    <row r="28" spans="2:41" x14ac:dyDescent="0.3">
      <c r="B28" s="9" t="s">
        <v>18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M28" s="60"/>
      <c r="AO28" s="48"/>
    </row>
    <row r="29" spans="2:41" x14ac:dyDescent="0.3">
      <c r="B29" s="10" t="s">
        <v>14</v>
      </c>
      <c r="C29" s="11">
        <v>6.3753899883588705</v>
      </c>
      <c r="D29" s="11">
        <v>6.7396006784516249</v>
      </c>
      <c r="E29" s="11">
        <v>7.2722174538745978</v>
      </c>
      <c r="F29" s="11">
        <v>7.8224997298465944</v>
      </c>
      <c r="G29" s="11">
        <v>8.2840808526865644</v>
      </c>
      <c r="H29" s="11">
        <v>8.3283785164807558</v>
      </c>
      <c r="I29" s="11">
        <v>9.0804570565835476</v>
      </c>
      <c r="J29" s="11">
        <v>9.429394001308129</v>
      </c>
      <c r="K29" s="11">
        <v>9.8337325824395574</v>
      </c>
      <c r="L29" s="11">
        <v>10.403637760666427</v>
      </c>
      <c r="M29" s="11">
        <v>10.152927364587164</v>
      </c>
      <c r="N29" s="11">
        <v>9.7635393184613903</v>
      </c>
      <c r="O29" s="11">
        <v>9.9255620690551627</v>
      </c>
      <c r="P29" s="11">
        <v>10.403232248092884</v>
      </c>
      <c r="Q29" s="11">
        <v>10.48356094667302</v>
      </c>
      <c r="R29" s="11">
        <v>9.642495983702597</v>
      </c>
      <c r="S29" s="11">
        <v>10.00412363853089</v>
      </c>
      <c r="T29" s="11">
        <v>10.022449723362703</v>
      </c>
      <c r="U29" s="11">
        <v>10.520764669636467</v>
      </c>
      <c r="V29" s="11">
        <v>10.031969312632238</v>
      </c>
      <c r="W29" s="11">
        <v>10.123147382480729</v>
      </c>
      <c r="X29" s="11">
        <v>10.298763387931153</v>
      </c>
      <c r="Y29" s="11">
        <v>10.372910423247104</v>
      </c>
      <c r="Z29" s="11">
        <v>10.410134175344792</v>
      </c>
      <c r="AA29" s="11">
        <v>10.281723915278734</v>
      </c>
      <c r="AB29" s="11">
        <v>10.629979414866682</v>
      </c>
      <c r="AC29" s="11">
        <v>10.60801184615204</v>
      </c>
      <c r="AD29" s="11">
        <v>10.892800795437331</v>
      </c>
      <c r="AE29" s="11">
        <v>11.170690792265486</v>
      </c>
      <c r="AF29" s="11">
        <v>11.178544559182159</v>
      </c>
      <c r="AG29" s="11">
        <v>11.919465566171926</v>
      </c>
      <c r="AH29" s="11">
        <v>11.416870555395032</v>
      </c>
      <c r="AI29" s="46">
        <f>AH29/$AH$32</f>
        <v>0.48398479551312401</v>
      </c>
      <c r="AM29" s="60"/>
      <c r="AO29" s="48"/>
    </row>
    <row r="30" spans="2:41" x14ac:dyDescent="0.3">
      <c r="B30" s="24" t="s">
        <v>5</v>
      </c>
      <c r="C30" s="11">
        <v>10.041039843173916</v>
      </c>
      <c r="D30" s="11">
        <v>10.050845887013374</v>
      </c>
      <c r="E30" s="11">
        <v>10.1106516306651</v>
      </c>
      <c r="F30" s="11">
        <v>10.14098716333606</v>
      </c>
      <c r="G30" s="11">
        <v>10.136965521682759</v>
      </c>
      <c r="H30" s="11">
        <v>10.145926968709171</v>
      </c>
      <c r="I30" s="11">
        <v>10.169087807473334</v>
      </c>
      <c r="J30" s="11">
        <v>10.261460860597603</v>
      </c>
      <c r="K30" s="11">
        <v>10.390669527906841</v>
      </c>
      <c r="L30" s="11">
        <v>10.536966570417047</v>
      </c>
      <c r="M30" s="11">
        <v>10.958887906559603</v>
      </c>
      <c r="N30" s="11">
        <v>10.736108882990816</v>
      </c>
      <c r="O30" s="11">
        <v>11.502911290088184</v>
      </c>
      <c r="P30" s="11">
        <v>10.84137024461001</v>
      </c>
      <c r="Q30" s="11">
        <v>12.020763038421832</v>
      </c>
      <c r="R30" s="11">
        <v>11.913487332080896</v>
      </c>
      <c r="S30" s="11">
        <v>12.825426929362902</v>
      </c>
      <c r="T30" s="11">
        <v>11.95625027530367</v>
      </c>
      <c r="U30" s="11">
        <v>11.827857570486739</v>
      </c>
      <c r="V30" s="11">
        <v>11.741431398821831</v>
      </c>
      <c r="W30" s="11">
        <v>9.8344005429352368</v>
      </c>
      <c r="X30" s="11">
        <v>11.473229895170293</v>
      </c>
      <c r="Y30" s="11">
        <v>10.604383426811403</v>
      </c>
      <c r="Z30" s="11">
        <v>9.7496670769816731</v>
      </c>
      <c r="AA30" s="11">
        <v>9.3036336767217591</v>
      </c>
      <c r="AB30" s="11">
        <v>9.2013638781837983</v>
      </c>
      <c r="AC30" s="11">
        <v>9.2655201373290783</v>
      </c>
      <c r="AD30" s="11">
        <v>9.3409264448695133</v>
      </c>
      <c r="AE30" s="11">
        <v>9.1611910367580212</v>
      </c>
      <c r="AF30" s="11">
        <v>9.1490347326392722</v>
      </c>
      <c r="AG30" s="11">
        <v>9.3297041613026757</v>
      </c>
      <c r="AH30" s="11">
        <v>8.7820696822348907</v>
      </c>
      <c r="AI30" s="46">
        <f>AH30/$AH$32</f>
        <v>0.37229012790461585</v>
      </c>
      <c r="AM30" s="60"/>
      <c r="AO30" s="48"/>
    </row>
    <row r="31" spans="2:41" x14ac:dyDescent="0.3">
      <c r="B31" s="24" t="s">
        <v>26</v>
      </c>
      <c r="C31" s="11">
        <v>10.270786212152323</v>
      </c>
      <c r="D31" s="11">
        <v>10.229842743379956</v>
      </c>
      <c r="E31" s="11">
        <v>10.919105949285058</v>
      </c>
      <c r="F31" s="11">
        <v>10.442090186788347</v>
      </c>
      <c r="G31" s="11">
        <v>10.019888659175759</v>
      </c>
      <c r="H31" s="11">
        <v>9.2777334721477533</v>
      </c>
      <c r="I31" s="11">
        <v>9.2095650594069305</v>
      </c>
      <c r="J31" s="11">
        <v>9.3305761339187594</v>
      </c>
      <c r="K31" s="11">
        <v>9.5528607024799346</v>
      </c>
      <c r="L31" s="11">
        <v>9.5354626409368137</v>
      </c>
      <c r="M31" s="11">
        <v>8.9198343828767115</v>
      </c>
      <c r="N31" s="11">
        <v>9.2839620775667164</v>
      </c>
      <c r="O31" s="11">
        <v>8.7677159237455218</v>
      </c>
      <c r="P31" s="11">
        <v>8.3348863528266648</v>
      </c>
      <c r="Q31" s="11">
        <v>7.8817217622368485</v>
      </c>
      <c r="R31" s="11">
        <v>7.7418243826956017</v>
      </c>
      <c r="S31" s="11">
        <v>7.0185475215630282</v>
      </c>
      <c r="T31" s="11">
        <v>6.2276864325967471</v>
      </c>
      <c r="U31" s="11">
        <v>6.8832282019201978</v>
      </c>
      <c r="V31" s="11">
        <v>6.7007080694772254</v>
      </c>
      <c r="W31" s="11">
        <v>5.8268844799601789</v>
      </c>
      <c r="X31" s="11">
        <v>5.9171486718270287</v>
      </c>
      <c r="Y31" s="11">
        <v>5.7317696804281173</v>
      </c>
      <c r="Z31" s="11">
        <v>5.7479899030799624</v>
      </c>
      <c r="AA31" s="11">
        <v>5.8279635055702101</v>
      </c>
      <c r="AB31" s="11">
        <v>5.664226420765778</v>
      </c>
      <c r="AC31" s="11">
        <v>4.9664734473372842</v>
      </c>
      <c r="AD31" s="11">
        <v>5.1519734803881923</v>
      </c>
      <c r="AE31" s="11">
        <v>4.9795031607996192</v>
      </c>
      <c r="AF31" s="11">
        <v>4.7268511001020466</v>
      </c>
      <c r="AG31" s="11">
        <v>4.8777896109228545</v>
      </c>
      <c r="AH31" s="11">
        <v>4.2685832984638195</v>
      </c>
      <c r="AI31" s="46">
        <f>AH31/$AH$32</f>
        <v>0.18095408937272175</v>
      </c>
      <c r="AM31" s="60"/>
      <c r="AO31" s="48"/>
    </row>
    <row r="32" spans="2:41" x14ac:dyDescent="0.3">
      <c r="B32" s="12" t="s">
        <v>34</v>
      </c>
      <c r="C32" s="13">
        <v>25.683112059367719</v>
      </c>
      <c r="D32" s="13">
        <v>26.015204720143618</v>
      </c>
      <c r="E32" s="13">
        <v>27.290909870758245</v>
      </c>
      <c r="F32" s="13">
        <v>27.391478363637397</v>
      </c>
      <c r="G32" s="13">
        <v>27.427238481376808</v>
      </c>
      <c r="H32" s="13">
        <v>26.737446260466761</v>
      </c>
      <c r="I32" s="13">
        <v>27.442201142716481</v>
      </c>
      <c r="J32" s="13">
        <v>27.995284909764734</v>
      </c>
      <c r="K32" s="13">
        <v>28.738195860035646</v>
      </c>
      <c r="L32" s="13">
        <v>29.422370314978583</v>
      </c>
      <c r="M32" s="13">
        <v>28.935760863367516</v>
      </c>
      <c r="N32" s="13">
        <v>28.70999939071984</v>
      </c>
      <c r="O32" s="13">
        <v>29.045898153880046</v>
      </c>
      <c r="P32" s="13">
        <v>28.49535182106856</v>
      </c>
      <c r="Q32" s="13">
        <v>29.183969443489516</v>
      </c>
      <c r="R32" s="13">
        <v>28.106458965271003</v>
      </c>
      <c r="S32" s="13">
        <v>28.56555539652053</v>
      </c>
      <c r="T32" s="13">
        <v>27.010761403732751</v>
      </c>
      <c r="U32" s="13">
        <v>28.049064684994729</v>
      </c>
      <c r="V32" s="13">
        <v>27.299965641049113</v>
      </c>
      <c r="W32" s="13">
        <v>24.80099235108262</v>
      </c>
      <c r="X32" s="13">
        <v>26.541818965411444</v>
      </c>
      <c r="Y32" s="13">
        <v>25.648625187805482</v>
      </c>
      <c r="Z32" s="13">
        <v>24.93282444770826</v>
      </c>
      <c r="AA32" s="13">
        <v>24.482957729898526</v>
      </c>
      <c r="AB32" s="13">
        <v>24.575433325997878</v>
      </c>
      <c r="AC32" s="13">
        <v>23.913453417085492</v>
      </c>
      <c r="AD32" s="13">
        <v>24.451608076208085</v>
      </c>
      <c r="AE32" s="13">
        <v>24.395265886147328</v>
      </c>
      <c r="AF32" s="13">
        <v>24.139526918659548</v>
      </c>
      <c r="AG32" s="13">
        <v>25.193988922267188</v>
      </c>
      <c r="AH32" s="13">
        <v>23.589316567870252</v>
      </c>
      <c r="AI32" s="47"/>
      <c r="AK32" s="48"/>
      <c r="AL32" s="48"/>
      <c r="AM32" s="60" t="s">
        <v>49</v>
      </c>
      <c r="AO32" s="48">
        <f>AH32/$AH$51</f>
        <v>4.84970452865243E-2</v>
      </c>
    </row>
    <row r="33" spans="2:41" x14ac:dyDescent="0.3">
      <c r="B33" s="49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49" t="s">
        <v>57</v>
      </c>
      <c r="W33" s="14"/>
      <c r="X33" s="14"/>
      <c r="Y33" s="46">
        <f t="shared" ref="Y33:AH33" si="4">(Y32-X32)/X32</f>
        <v>-3.3652319713654406E-2</v>
      </c>
      <c r="Z33" s="46">
        <f t="shared" si="4"/>
        <v>-2.790795743849641E-2</v>
      </c>
      <c r="AA33" s="46">
        <f t="shared" si="4"/>
        <v>-1.8043151057885211E-2</v>
      </c>
      <c r="AB33" s="46">
        <f t="shared" si="4"/>
        <v>3.7771415169508115E-3</v>
      </c>
      <c r="AC33" s="46">
        <f t="shared" si="4"/>
        <v>-2.6936652555871316E-2</v>
      </c>
      <c r="AD33" s="46">
        <f t="shared" si="4"/>
        <v>2.2504263593233129E-2</v>
      </c>
      <c r="AE33" s="46">
        <f t="shared" si="4"/>
        <v>-2.3042325022205531E-3</v>
      </c>
      <c r="AF33" s="46">
        <f t="shared" si="4"/>
        <v>-1.0483139174678935E-2</v>
      </c>
      <c r="AG33" s="46">
        <f t="shared" si="4"/>
        <v>4.3681966393158841E-2</v>
      </c>
      <c r="AH33" s="46">
        <f t="shared" si="4"/>
        <v>-6.3692667300440028E-2</v>
      </c>
      <c r="AM33" s="60"/>
      <c r="AO33" s="48"/>
    </row>
    <row r="34" spans="2:41" x14ac:dyDescent="0.3">
      <c r="B34" s="9" t="s">
        <v>19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M34" s="60"/>
      <c r="AO34" s="48"/>
    </row>
    <row r="35" spans="2:41" x14ac:dyDescent="0.3">
      <c r="B35" s="10" t="s">
        <v>4</v>
      </c>
      <c r="C35" s="11">
        <v>42.034833854173201</v>
      </c>
      <c r="D35" s="11">
        <v>43.691418586679269</v>
      </c>
      <c r="E35" s="11">
        <v>45.257733700061195</v>
      </c>
      <c r="F35" s="11">
        <v>46.628075770418015</v>
      </c>
      <c r="G35" s="11">
        <v>48.724210359657675</v>
      </c>
      <c r="H35" s="11">
        <v>46.837038670836655</v>
      </c>
      <c r="I35" s="11">
        <v>50.810159792780006</v>
      </c>
      <c r="J35" s="11">
        <v>53.276818220590961</v>
      </c>
      <c r="K35" s="11">
        <v>54.952468777833012</v>
      </c>
      <c r="L35" s="11">
        <v>58.869135278742192</v>
      </c>
      <c r="M35" s="11">
        <v>61.032321721350918</v>
      </c>
      <c r="N35" s="11">
        <v>64.062133391076586</v>
      </c>
      <c r="O35" s="11">
        <v>66.179030783888066</v>
      </c>
      <c r="P35" s="11">
        <v>69.737634909573615</v>
      </c>
      <c r="Q35" s="11">
        <v>70.949443023335377</v>
      </c>
      <c r="R35" s="11">
        <v>66.973209949013281</v>
      </c>
      <c r="S35" s="11">
        <v>71.213220418087204</v>
      </c>
      <c r="T35" s="11">
        <v>70.717264434476647</v>
      </c>
      <c r="U35" s="11">
        <v>73.895703021329709</v>
      </c>
      <c r="V35" s="11">
        <v>67.861252875129878</v>
      </c>
      <c r="W35" s="11">
        <v>67.952734591926983</v>
      </c>
      <c r="X35" s="11">
        <v>68.494022462370921</v>
      </c>
      <c r="Y35" s="11">
        <v>69.694588667084631</v>
      </c>
      <c r="Z35" s="11">
        <v>70.978581654031558</v>
      </c>
      <c r="AA35" s="11">
        <v>69.756210739335174</v>
      </c>
      <c r="AB35" s="11">
        <v>71.201924347827386</v>
      </c>
      <c r="AC35" s="11">
        <v>71.401493479709998</v>
      </c>
      <c r="AD35" s="11">
        <v>72.232468348450467</v>
      </c>
      <c r="AE35" s="11">
        <v>73.12967310558885</v>
      </c>
      <c r="AF35" s="11">
        <v>72.177789537147717</v>
      </c>
      <c r="AG35" s="11">
        <v>76.14687181030699</v>
      </c>
      <c r="AH35" s="11">
        <v>74.810546534035865</v>
      </c>
      <c r="AI35" s="47"/>
      <c r="AK35" s="48"/>
      <c r="AL35" s="48"/>
      <c r="AM35" s="60" t="s">
        <v>50</v>
      </c>
      <c r="AO35" s="48">
        <f>AH35/$AH$51</f>
        <v>0.1538022711566133</v>
      </c>
    </row>
    <row r="36" spans="2:41" x14ac:dyDescent="0.3">
      <c r="B36" s="49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49" t="s">
        <v>57</v>
      </c>
      <c r="W36" s="17"/>
      <c r="X36" s="17"/>
      <c r="Y36" s="50">
        <f t="shared" ref="Y36:AH36" si="5">(Y35-X35)/X35</f>
        <v>1.7528043492748197E-2</v>
      </c>
      <c r="Z36" s="50">
        <f t="shared" si="5"/>
        <v>1.8423137455911721E-2</v>
      </c>
      <c r="AA36" s="50">
        <f t="shared" si="5"/>
        <v>-1.7221686968253949E-2</v>
      </c>
      <c r="AB36" s="50">
        <f t="shared" si="5"/>
        <v>2.0725231390428468E-2</v>
      </c>
      <c r="AC36" s="50">
        <f t="shared" si="5"/>
        <v>2.8028614916037922E-3</v>
      </c>
      <c r="AD36" s="50">
        <f t="shared" si="5"/>
        <v>1.16380600494947E-2</v>
      </c>
      <c r="AE36" s="50">
        <f t="shared" si="5"/>
        <v>1.2421072928177587E-2</v>
      </c>
      <c r="AF36" s="50">
        <f t="shared" si="5"/>
        <v>-1.3016379371294991E-2</v>
      </c>
      <c r="AG36" s="50">
        <f t="shared" si="5"/>
        <v>5.4990355047053734E-2</v>
      </c>
      <c r="AH36" s="50">
        <f t="shared" si="5"/>
        <v>-1.7549312854244461E-2</v>
      </c>
      <c r="AM36" s="60"/>
      <c r="AO36" s="48"/>
    </row>
    <row r="37" spans="2:41" x14ac:dyDescent="0.3">
      <c r="B37" s="9" t="s">
        <v>22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M37" s="60"/>
      <c r="AO37" s="48"/>
    </row>
    <row r="38" spans="2:41" x14ac:dyDescent="0.3">
      <c r="B38" s="10" t="s">
        <v>35</v>
      </c>
      <c r="C38" s="25" t="s">
        <v>23</v>
      </c>
      <c r="D38" s="25" t="s">
        <v>23</v>
      </c>
      <c r="E38" s="25" t="s">
        <v>23</v>
      </c>
      <c r="F38" s="25" t="s">
        <v>23</v>
      </c>
      <c r="G38" s="25" t="s">
        <v>23</v>
      </c>
      <c r="H38" s="25" t="s">
        <v>23</v>
      </c>
      <c r="I38" s="25" t="s">
        <v>23</v>
      </c>
      <c r="J38" s="25" t="s">
        <v>23</v>
      </c>
      <c r="K38" s="25" t="s">
        <v>23</v>
      </c>
      <c r="L38" s="25" t="s">
        <v>23</v>
      </c>
      <c r="M38" s="25" t="s">
        <v>23</v>
      </c>
      <c r="N38" s="25" t="s">
        <v>23</v>
      </c>
      <c r="O38" s="25" t="s">
        <v>23</v>
      </c>
      <c r="P38" s="25" t="s">
        <v>23</v>
      </c>
      <c r="Q38" s="25" t="s">
        <v>23</v>
      </c>
      <c r="R38" s="25" t="s">
        <v>23</v>
      </c>
      <c r="S38" s="25" t="s">
        <v>23</v>
      </c>
      <c r="T38" s="25" t="s">
        <v>23</v>
      </c>
      <c r="U38" s="25" t="s">
        <v>23</v>
      </c>
      <c r="V38" s="25" t="s">
        <v>23</v>
      </c>
      <c r="W38" s="25">
        <v>0.39118374704383502</v>
      </c>
      <c r="X38" s="25">
        <v>0.42992629633178603</v>
      </c>
      <c r="Y38" s="25">
        <v>0.45743496170310977</v>
      </c>
      <c r="Z38" s="25">
        <v>0.50129731054416549</v>
      </c>
      <c r="AA38" s="25">
        <v>0.54478496656796849</v>
      </c>
      <c r="AB38" s="25">
        <v>0.60356513242179188</v>
      </c>
      <c r="AC38" s="25">
        <v>0.81349747827485053</v>
      </c>
      <c r="AD38" s="25">
        <v>0.82928022035071436</v>
      </c>
      <c r="AE38" s="11">
        <v>0.97586902019208432</v>
      </c>
      <c r="AF38" s="11">
        <v>1.2106059398772089</v>
      </c>
      <c r="AG38" s="11">
        <v>1.6761054698155287</v>
      </c>
      <c r="AH38" s="11">
        <v>2</v>
      </c>
      <c r="AL38" s="48"/>
      <c r="AM38" s="60" t="s">
        <v>51</v>
      </c>
      <c r="AO38" s="56">
        <f>AH38/$AH$51</f>
        <v>4.1117804449306971E-3</v>
      </c>
    </row>
    <row r="39" spans="2:41" x14ac:dyDescent="0.3">
      <c r="B39" s="49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49" t="s">
        <v>57</v>
      </c>
      <c r="W39" s="14"/>
      <c r="X39" s="14"/>
      <c r="Y39" s="46">
        <f>(Y38-X38)/X38</f>
        <v>6.3984607608403979E-2</v>
      </c>
      <c r="Z39" s="46">
        <f t="shared" ref="Z39:AH39" si="6">(Z38-Y38)/Y38</f>
        <v>9.5887617941900594E-2</v>
      </c>
      <c r="AA39" s="46">
        <f t="shared" si="6"/>
        <v>8.6750228076421396E-2</v>
      </c>
      <c r="AB39" s="46">
        <f t="shared" si="6"/>
        <v>0.10789608645797656</v>
      </c>
      <c r="AC39" s="46">
        <f t="shared" si="6"/>
        <v>0.34782053265852136</v>
      </c>
      <c r="AD39" s="46">
        <f t="shared" si="6"/>
        <v>1.9401095267478422E-2</v>
      </c>
      <c r="AE39" s="46">
        <f t="shared" si="6"/>
        <v>0.17676630437341853</v>
      </c>
      <c r="AF39" s="46">
        <f t="shared" si="6"/>
        <v>0.2405414198300099</v>
      </c>
      <c r="AG39" s="46">
        <f t="shared" si="6"/>
        <v>0.38451779774476835</v>
      </c>
      <c r="AH39" s="46">
        <f t="shared" si="6"/>
        <v>0.19324233230986293</v>
      </c>
      <c r="AI39" s="47"/>
      <c r="AK39" s="48"/>
      <c r="AM39" s="60"/>
      <c r="AO39" s="48"/>
    </row>
    <row r="40" spans="2:41" x14ac:dyDescent="0.3">
      <c r="B40" s="9" t="s">
        <v>20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M40" s="60"/>
      <c r="AO40" s="48"/>
    </row>
    <row r="41" spans="2:41" x14ac:dyDescent="0.3">
      <c r="B41" s="10" t="s">
        <v>14</v>
      </c>
      <c r="C41" s="11">
        <v>96.908000000000015</v>
      </c>
      <c r="D41" s="11">
        <v>106.81699999999999</v>
      </c>
      <c r="E41" s="11">
        <v>109.593</v>
      </c>
      <c r="F41" s="11">
        <v>111.47</v>
      </c>
      <c r="G41" s="11">
        <v>111.221</v>
      </c>
      <c r="H41" s="11">
        <v>108.84200000000001</v>
      </c>
      <c r="I41" s="11">
        <v>120.50900000000001</v>
      </c>
      <c r="J41" s="11">
        <v>119.084</v>
      </c>
      <c r="K41" s="11">
        <v>123.14699999999999</v>
      </c>
      <c r="L41" s="11">
        <v>126.93300000000001</v>
      </c>
      <c r="M41" s="11">
        <v>128.72</v>
      </c>
      <c r="N41" s="11">
        <v>133.887</v>
      </c>
      <c r="O41" s="11">
        <v>132.99799999999999</v>
      </c>
      <c r="P41" s="11">
        <v>141.554</v>
      </c>
      <c r="Q41" s="11">
        <v>143.38</v>
      </c>
      <c r="R41" s="11">
        <v>138.48300000000006</v>
      </c>
      <c r="S41" s="11">
        <v>143.32699999999991</v>
      </c>
      <c r="T41" s="11">
        <v>141.58899999999988</v>
      </c>
      <c r="U41" s="11">
        <v>152.65200000000007</v>
      </c>
      <c r="V41" s="11">
        <v>149.03200000000004</v>
      </c>
      <c r="W41" s="11">
        <v>161.52000000000004</v>
      </c>
      <c r="X41" s="11">
        <v>145.30769823511227</v>
      </c>
      <c r="Y41" s="11">
        <v>157.47927982761976</v>
      </c>
      <c r="Z41" s="11">
        <v>165.47810550600482</v>
      </c>
      <c r="AA41" s="11">
        <v>148.12739073882364</v>
      </c>
      <c r="AB41" s="11">
        <v>154.57018846191906</v>
      </c>
      <c r="AC41" s="11">
        <v>160.03819509027534</v>
      </c>
      <c r="AD41" s="11">
        <v>158.14365768729999</v>
      </c>
      <c r="AE41" s="11">
        <v>157.25663068730006</v>
      </c>
      <c r="AF41" s="11">
        <v>156.74628106990005</v>
      </c>
      <c r="AG41" s="11">
        <v>158.38584850029997</v>
      </c>
      <c r="AH41" s="11">
        <f>AH6+AH18+AH29+AH35+AH38</f>
        <v>166.67193592958398</v>
      </c>
      <c r="AI41" s="46">
        <f>AH41/$AH$51</f>
        <v>0.34265920343700268</v>
      </c>
      <c r="AM41" s="60"/>
      <c r="AO41" s="48"/>
    </row>
    <row r="42" spans="2:41" x14ac:dyDescent="0.3">
      <c r="B42" s="18" t="s">
        <v>29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4.0618967678117644E-2</v>
      </c>
      <c r="O42" s="19">
        <v>0.12185690303435293</v>
      </c>
      <c r="P42" s="19">
        <v>0.24371380606870585</v>
      </c>
      <c r="Q42" s="19">
        <v>0.38878154777626889</v>
      </c>
      <c r="R42" s="19">
        <v>0.93262552110461272</v>
      </c>
      <c r="S42" s="19">
        <v>1.834018118605967</v>
      </c>
      <c r="T42" s="19">
        <v>2.9269359185375925</v>
      </c>
      <c r="U42" s="19">
        <v>4.5357613520314173</v>
      </c>
      <c r="V42" s="19">
        <v>5.9413952353068487</v>
      </c>
      <c r="W42" s="19">
        <v>7.8421773971197482</v>
      </c>
      <c r="X42" s="19">
        <v>5.9391511985290126</v>
      </c>
      <c r="Y42" s="19">
        <v>7.5642285849684772</v>
      </c>
      <c r="Z42" s="19">
        <v>8.9717064403303795</v>
      </c>
      <c r="AA42" s="19">
        <v>8.1004784050950693</v>
      </c>
      <c r="AB42" s="19">
        <v>9.6318213896291081</v>
      </c>
      <c r="AC42" s="19">
        <v>11.598583450058634</v>
      </c>
      <c r="AD42" s="19">
        <v>12.448305811757395</v>
      </c>
      <c r="AE42" s="19">
        <v>13.529598756875906</v>
      </c>
      <c r="AF42" s="19">
        <v>15.746016254249525</v>
      </c>
      <c r="AG42" s="19">
        <v>16.658891070552059</v>
      </c>
      <c r="AH42" s="19">
        <f>AH7</f>
        <v>14.077969585344212</v>
      </c>
      <c r="AI42" s="46">
        <f t="shared" ref="AI42:AI50" si="7">AH42/$AH$51</f>
        <v>2.8942760022673718E-2</v>
      </c>
      <c r="AM42" s="60"/>
      <c r="AO42" s="48"/>
    </row>
    <row r="43" spans="2:41" x14ac:dyDescent="0.3">
      <c r="B43" s="24" t="s">
        <v>5</v>
      </c>
      <c r="C43" s="11">
        <v>123.78928043153346</v>
      </c>
      <c r="D43" s="11">
        <v>145.08914387890857</v>
      </c>
      <c r="E43" s="11">
        <v>141.8329272568669</v>
      </c>
      <c r="F43" s="11">
        <v>148.85629389684937</v>
      </c>
      <c r="G43" s="11">
        <v>139.80992843947439</v>
      </c>
      <c r="H43" s="11">
        <v>147.06401826470577</v>
      </c>
      <c r="I43" s="11">
        <v>165.36995983756466</v>
      </c>
      <c r="J43" s="11">
        <v>150.72044337030448</v>
      </c>
      <c r="K43" s="11">
        <v>164.07259033084543</v>
      </c>
      <c r="L43" s="11">
        <v>165.84296364396491</v>
      </c>
      <c r="M43" s="11">
        <v>163.35972222222287</v>
      </c>
      <c r="N43" s="11">
        <v>166.80138888888925</v>
      </c>
      <c r="O43" s="11">
        <v>170.90416666666664</v>
      </c>
      <c r="P43" s="11">
        <v>169.98388888888914</v>
      </c>
      <c r="Q43" s="11">
        <v>190.78444444444455</v>
      </c>
      <c r="R43" s="11">
        <v>186.75305555555607</v>
      </c>
      <c r="S43" s="11">
        <v>188.84583333333336</v>
      </c>
      <c r="T43" s="11">
        <v>167.22000000000057</v>
      </c>
      <c r="U43" s="11">
        <v>180.95111111111123</v>
      </c>
      <c r="V43" s="11">
        <v>183.42277777777753</v>
      </c>
      <c r="W43" s="11">
        <v>179.24277777777814</v>
      </c>
      <c r="X43" s="11">
        <v>164.06303472222226</v>
      </c>
      <c r="Y43" s="11">
        <v>181.63059333333337</v>
      </c>
      <c r="Z43" s="11">
        <v>187.46923333333331</v>
      </c>
      <c r="AA43" s="11">
        <v>140.08850277777776</v>
      </c>
      <c r="AB43" s="11">
        <v>150.84665805555554</v>
      </c>
      <c r="AC43" s="11">
        <v>163.21264527777782</v>
      </c>
      <c r="AD43" s="11">
        <v>158.56674250000003</v>
      </c>
      <c r="AE43" s="11">
        <v>149.23045138888889</v>
      </c>
      <c r="AF43" s="11">
        <v>146.83468583333328</v>
      </c>
      <c r="AG43" s="11">
        <v>138.95534694444447</v>
      </c>
      <c r="AH43" s="11">
        <f>AH8+AH19+AH30</f>
        <v>152.74773138888889</v>
      </c>
      <c r="AI43" s="46">
        <f t="shared" si="7"/>
        <v>0.31403256746618008</v>
      </c>
      <c r="AM43" s="60"/>
      <c r="AO43" s="48"/>
    </row>
    <row r="44" spans="2:41" x14ac:dyDescent="0.3">
      <c r="B44" s="24" t="s">
        <v>25</v>
      </c>
      <c r="C44" s="11">
        <v>108.27853647867136</v>
      </c>
      <c r="D44" s="11">
        <v>115.7691332522313</v>
      </c>
      <c r="E44" s="11">
        <v>110.61235714054459</v>
      </c>
      <c r="F44" s="11">
        <v>103.3820996714815</v>
      </c>
      <c r="G44" s="11">
        <v>93.329864542503458</v>
      </c>
      <c r="H44" s="11">
        <v>93.630895906938576</v>
      </c>
      <c r="I44" s="11">
        <v>100.65071112400268</v>
      </c>
      <c r="J44" s="11">
        <v>93.412227691116385</v>
      </c>
      <c r="K44" s="11">
        <v>102.61640513047489</v>
      </c>
      <c r="L44" s="11">
        <v>101.06021986127637</v>
      </c>
      <c r="M44" s="11">
        <v>93.094014090117639</v>
      </c>
      <c r="N44" s="11">
        <v>104.0623247742834</v>
      </c>
      <c r="O44" s="11">
        <v>91.492083401162162</v>
      </c>
      <c r="P44" s="11">
        <v>97.296019575182044</v>
      </c>
      <c r="Q44" s="11">
        <v>96.710965567749909</v>
      </c>
      <c r="R44" s="11">
        <v>96.136931856968161</v>
      </c>
      <c r="S44" s="11">
        <v>88.483997802812226</v>
      </c>
      <c r="T44" s="11">
        <v>75.680629493881725</v>
      </c>
      <c r="U44" s="11">
        <v>84.986578042867365</v>
      </c>
      <c r="V44" s="11">
        <v>82.397210419388642</v>
      </c>
      <c r="W44" s="11">
        <v>77.1359712243611</v>
      </c>
      <c r="X44" s="11">
        <v>61.92076884547788</v>
      </c>
      <c r="Y44" s="11">
        <v>65.903417554695721</v>
      </c>
      <c r="Z44" s="11">
        <v>66.29153591059476</v>
      </c>
      <c r="AA44" s="11">
        <v>53.777774661818619</v>
      </c>
      <c r="AB44" s="11">
        <v>54.03274026053866</v>
      </c>
      <c r="AC44" s="11">
        <v>50.885448341899902</v>
      </c>
      <c r="AD44" s="11">
        <v>50.323762261802038</v>
      </c>
      <c r="AE44" s="11">
        <v>44.890085463200641</v>
      </c>
      <c r="AF44" s="11">
        <v>41.856574266109398</v>
      </c>
      <c r="AG44" s="11">
        <v>39.745575970167941</v>
      </c>
      <c r="AH44" s="11">
        <f>AH9+AH20</f>
        <v>39.378631293762282</v>
      </c>
      <c r="AI44" s="46">
        <f t="shared" si="7"/>
        <v>8.0958143050913867E-2</v>
      </c>
      <c r="AM44" s="60"/>
      <c r="AO44" s="48"/>
    </row>
    <row r="45" spans="2:41" x14ac:dyDescent="0.3">
      <c r="B45" s="24" t="s">
        <v>26</v>
      </c>
      <c r="C45" s="11">
        <v>19.151373521328672</v>
      </c>
      <c r="D45" s="11">
        <v>20.034376747768732</v>
      </c>
      <c r="E45" s="11">
        <v>20.643822859455419</v>
      </c>
      <c r="F45" s="11">
        <v>19.744710328518508</v>
      </c>
      <c r="G45" s="11">
        <v>18.678665457496567</v>
      </c>
      <c r="H45" s="11">
        <v>18.203184093061438</v>
      </c>
      <c r="I45" s="11">
        <v>19.184808875997327</v>
      </c>
      <c r="J45" s="11">
        <v>18.73586230888364</v>
      </c>
      <c r="K45" s="11">
        <v>19.580004869525126</v>
      </c>
      <c r="L45" s="11">
        <v>19.519620138723653</v>
      </c>
      <c r="M45" s="11">
        <v>18.146935909882366</v>
      </c>
      <c r="N45" s="11">
        <v>19.23893522571661</v>
      </c>
      <c r="O45" s="11">
        <v>17.66709659883783</v>
      </c>
      <c r="P45" s="11">
        <v>17.561860424817937</v>
      </c>
      <c r="Q45" s="11">
        <v>16.402414432250112</v>
      </c>
      <c r="R45" s="11">
        <v>16.046048143031854</v>
      </c>
      <c r="S45" s="11">
        <v>14.208902197187784</v>
      </c>
      <c r="T45" s="11">
        <v>12.335210506118273</v>
      </c>
      <c r="U45" s="11">
        <v>13.984721957132644</v>
      </c>
      <c r="V45" s="11">
        <v>13.399099580611349</v>
      </c>
      <c r="W45" s="11">
        <v>12.042868775638929</v>
      </c>
      <c r="X45" s="11">
        <v>10.620345507522119</v>
      </c>
      <c r="Y45" s="11">
        <v>10.723044819304285</v>
      </c>
      <c r="Z45" s="11">
        <v>10.833280104405251</v>
      </c>
      <c r="AA45" s="11">
        <v>10.076646135181392</v>
      </c>
      <c r="AB45" s="11">
        <v>10.037617072461341</v>
      </c>
      <c r="AC45" s="11">
        <v>9.1739464501001056</v>
      </c>
      <c r="AD45" s="11">
        <v>9.3731434857729639</v>
      </c>
      <c r="AE45" s="11">
        <v>8.96597640191737</v>
      </c>
      <c r="AF45" s="11">
        <v>8.4855563812067416</v>
      </c>
      <c r="AG45" s="11">
        <v>8.4859363708745548</v>
      </c>
      <c r="AH45" s="11">
        <f>AH10+AH21+AH31</f>
        <v>8.6440897961917216</v>
      </c>
      <c r="AI45" s="46">
        <f t="shared" si="7"/>
        <v>1.7771299694103047E-2</v>
      </c>
      <c r="AM45" s="60"/>
      <c r="AO45" s="48"/>
    </row>
    <row r="46" spans="2:41" x14ac:dyDescent="0.3">
      <c r="B46" s="24" t="s">
        <v>24</v>
      </c>
      <c r="C46" s="11" t="s">
        <v>23</v>
      </c>
      <c r="D46" s="11" t="s">
        <v>23</v>
      </c>
      <c r="E46" s="11" t="s">
        <v>23</v>
      </c>
      <c r="F46" s="11" t="s">
        <v>23</v>
      </c>
      <c r="G46" s="11" t="s">
        <v>23</v>
      </c>
      <c r="H46" s="11" t="s">
        <v>23</v>
      </c>
      <c r="I46" s="11" t="s">
        <v>23</v>
      </c>
      <c r="J46" s="11" t="s">
        <v>23</v>
      </c>
      <c r="K46" s="11" t="s">
        <v>23</v>
      </c>
      <c r="L46" s="11" t="s">
        <v>23</v>
      </c>
      <c r="M46" s="11" t="s">
        <v>23</v>
      </c>
      <c r="N46" s="11" t="s">
        <v>23</v>
      </c>
      <c r="O46" s="11" t="s">
        <v>23</v>
      </c>
      <c r="P46" s="11" t="s">
        <v>23</v>
      </c>
      <c r="Q46" s="11" t="s">
        <v>23</v>
      </c>
      <c r="R46" s="11" t="s">
        <v>23</v>
      </c>
      <c r="S46" s="11" t="s">
        <v>23</v>
      </c>
      <c r="T46" s="11">
        <v>14.396622100120251</v>
      </c>
      <c r="U46" s="11">
        <v>15.823766946675761</v>
      </c>
      <c r="V46" s="11">
        <v>13.872225863988266</v>
      </c>
      <c r="W46" s="11">
        <v>15.139449582945856</v>
      </c>
      <c r="X46" s="11">
        <v>12.495856111111109</v>
      </c>
      <c r="Y46" s="11">
        <v>13.690175277777779</v>
      </c>
      <c r="Z46" s="11">
        <v>14.655318055555556</v>
      </c>
      <c r="AA46" s="11">
        <v>11.98419611111111</v>
      </c>
      <c r="AB46" s="11">
        <v>13.612456666666667</v>
      </c>
      <c r="AC46" s="11">
        <v>14.680055555555555</v>
      </c>
      <c r="AD46" s="11">
        <v>14.51745305555556</v>
      </c>
      <c r="AE46" s="11">
        <v>14.706480555555556</v>
      </c>
      <c r="AF46" s="11">
        <v>14.980747222222222</v>
      </c>
      <c r="AG46" s="11">
        <v>14.491773980918673</v>
      </c>
      <c r="AH46" s="11">
        <f>AH11+AH22</f>
        <v>17.049854444444449</v>
      </c>
      <c r="AI46" s="46">
        <f t="shared" si="7"/>
        <v>3.5052629046790705E-2</v>
      </c>
      <c r="AM46" s="60"/>
      <c r="AO46" s="48"/>
    </row>
    <row r="47" spans="2:41" x14ac:dyDescent="0.3">
      <c r="B47" s="10" t="s">
        <v>15</v>
      </c>
      <c r="C47" s="11">
        <v>12.852649840000002</v>
      </c>
      <c r="D47" s="11">
        <v>13.645466940000004</v>
      </c>
      <c r="E47" s="11">
        <v>11.398101659999998</v>
      </c>
      <c r="F47" s="11">
        <v>10.4807112</v>
      </c>
      <c r="G47" s="11">
        <v>8.6509677299999996</v>
      </c>
      <c r="H47" s="11">
        <v>8.09099389</v>
      </c>
      <c r="I47" s="11">
        <v>8.5588741900000009</v>
      </c>
      <c r="J47" s="11">
        <v>7.6552035300000005</v>
      </c>
      <c r="K47" s="11">
        <v>6.9039073300000009</v>
      </c>
      <c r="L47" s="11">
        <v>6.6010791600000003</v>
      </c>
      <c r="M47" s="11">
        <v>5.7588640500000006</v>
      </c>
      <c r="N47" s="11">
        <v>5.6183441599999995</v>
      </c>
      <c r="O47" s="11">
        <v>3.8449137100000002</v>
      </c>
      <c r="P47" s="11">
        <v>3.8013808200000003</v>
      </c>
      <c r="Q47" s="11">
        <v>3.71441168</v>
      </c>
      <c r="R47" s="11">
        <v>2.5214188900000001</v>
      </c>
      <c r="S47" s="11">
        <v>2.4482894499999999</v>
      </c>
      <c r="T47" s="11">
        <v>2.3884647299999999</v>
      </c>
      <c r="U47" s="11">
        <v>2.6454644700000003</v>
      </c>
      <c r="V47" s="11">
        <v>2.3358854999999998</v>
      </c>
      <c r="W47" s="11">
        <v>2.6205181199999998</v>
      </c>
      <c r="X47" s="11">
        <v>0.47017764000000006</v>
      </c>
      <c r="Y47" s="11">
        <v>0.52381520000000004</v>
      </c>
      <c r="Z47" s="11">
        <v>0.55055257000000002</v>
      </c>
      <c r="AA47" s="11">
        <v>0.40767802000000003</v>
      </c>
      <c r="AB47" s="11">
        <v>0.42195966000000007</v>
      </c>
      <c r="AC47" s="11">
        <v>0.43810209999999999</v>
      </c>
      <c r="AD47" s="11">
        <v>0.41277266943000007</v>
      </c>
      <c r="AE47" s="11">
        <v>0.30570842459000003</v>
      </c>
      <c r="AF47" s="11">
        <v>0.28361423905000005</v>
      </c>
      <c r="AG47" s="11">
        <v>0.24074954804999998</v>
      </c>
      <c r="AH47" s="11">
        <f>AH12+AH23</f>
        <v>0.30392462681999999</v>
      </c>
      <c r="AI47" s="46">
        <f t="shared" si="7"/>
        <v>6.2483566864566771E-4</v>
      </c>
      <c r="AM47" s="60"/>
      <c r="AO47" s="48"/>
    </row>
    <row r="48" spans="2:41" x14ac:dyDescent="0.3">
      <c r="B48" s="10" t="s">
        <v>33</v>
      </c>
      <c r="C48" s="11">
        <v>0.28194444444444444</v>
      </c>
      <c r="D48" s="11">
        <v>0.28638888888888892</v>
      </c>
      <c r="E48" s="11">
        <v>0.28999999999999998</v>
      </c>
      <c r="F48" s="11">
        <v>0.29166666666666669</v>
      </c>
      <c r="G48" s="11">
        <v>0.29222222222222222</v>
      </c>
      <c r="H48" s="11">
        <v>0.2877777777777778</v>
      </c>
      <c r="I48" s="11">
        <v>0.27861111111111109</v>
      </c>
      <c r="J48" s="11">
        <v>0.2697222222222222</v>
      </c>
      <c r="K48" s="11">
        <v>0.26111111111111113</v>
      </c>
      <c r="L48" s="11">
        <v>0.25027777777777777</v>
      </c>
      <c r="M48" s="11">
        <v>0.24055555555555555</v>
      </c>
      <c r="N48" s="11">
        <v>0.23444444444444446</v>
      </c>
      <c r="O48" s="11">
        <v>0.2338888888888889</v>
      </c>
      <c r="P48" s="11">
        <v>0.24444444444444444</v>
      </c>
      <c r="Q48" s="11">
        <v>0.25527777777777777</v>
      </c>
      <c r="R48" s="11">
        <v>0.26138888888888889</v>
      </c>
      <c r="S48" s="11">
        <v>0.34527777777777779</v>
      </c>
      <c r="T48" s="11">
        <v>0.43416666666666665</v>
      </c>
      <c r="U48" s="11">
        <v>0.54472222222222222</v>
      </c>
      <c r="V48" s="11">
        <v>0.62777777777777777</v>
      </c>
      <c r="W48" s="11">
        <v>0.69972222222222225</v>
      </c>
      <c r="X48" s="11">
        <v>0.75288271897892922</v>
      </c>
      <c r="Y48" s="11">
        <v>0.83735334349689705</v>
      </c>
      <c r="Z48" s="11">
        <v>0.90150934261353588</v>
      </c>
      <c r="AA48" s="11">
        <v>0.95477851420826565</v>
      </c>
      <c r="AB48" s="11">
        <v>0.98808043560192838</v>
      </c>
      <c r="AC48" s="11">
        <v>1.0088630081291294</v>
      </c>
      <c r="AD48" s="11">
        <v>1.0218934363099932</v>
      </c>
      <c r="AE48" s="11">
        <v>1.0334083149223106</v>
      </c>
      <c r="AF48" s="11">
        <v>1.0400473598479809</v>
      </c>
      <c r="AG48" s="11">
        <v>1.0427052841768538</v>
      </c>
      <c r="AH48" s="11">
        <f>AH24</f>
        <v>1.0534058333333334</v>
      </c>
      <c r="AI48" s="46">
        <f t="shared" si="7"/>
        <v>2.1656867530379623E-3</v>
      </c>
      <c r="AM48" s="60"/>
      <c r="AO48" s="48"/>
    </row>
    <row r="49" spans="2:41" x14ac:dyDescent="0.3">
      <c r="B49" s="20" t="s">
        <v>3</v>
      </c>
      <c r="C49" s="25">
        <v>93.95416666666668</v>
      </c>
      <c r="D49" s="25">
        <v>111.59583333333333</v>
      </c>
      <c r="E49" s="25">
        <v>107.43166666666667</v>
      </c>
      <c r="F49" s="25">
        <v>103.59916666666666</v>
      </c>
      <c r="G49" s="25">
        <v>89.580555555555563</v>
      </c>
      <c r="H49" s="25">
        <v>90.848055555555575</v>
      </c>
      <c r="I49" s="25">
        <v>99.465555555555554</v>
      </c>
      <c r="J49" s="25">
        <v>87.025833333333324</v>
      </c>
      <c r="K49" s="25">
        <v>87.263611111111118</v>
      </c>
      <c r="L49" s="25">
        <v>82.41</v>
      </c>
      <c r="M49" s="25">
        <v>77.693888888888893</v>
      </c>
      <c r="N49" s="25">
        <v>79.370833333333337</v>
      </c>
      <c r="O49" s="25">
        <v>73.222777777777793</v>
      </c>
      <c r="P49" s="25">
        <v>78.87222222222222</v>
      </c>
      <c r="Q49" s="25">
        <v>79.236944444444447</v>
      </c>
      <c r="R49" s="25">
        <v>77.067777777777778</v>
      </c>
      <c r="S49" s="25">
        <v>71.078333333333319</v>
      </c>
      <c r="T49" s="25">
        <v>67.717777777777783</v>
      </c>
      <c r="U49" s="25">
        <v>72.396944444444429</v>
      </c>
      <c r="V49" s="25">
        <v>74.468888888888884</v>
      </c>
      <c r="W49" s="25">
        <v>84.082499999999996</v>
      </c>
      <c r="X49" s="25">
        <v>68.393949042350698</v>
      </c>
      <c r="Y49" s="25">
        <v>79.323919376020314</v>
      </c>
      <c r="Z49" s="25">
        <v>87.134373788345968</v>
      </c>
      <c r="AA49" s="25">
        <v>70.585229000587347</v>
      </c>
      <c r="AB49" s="25">
        <v>74.623945255750129</v>
      </c>
      <c r="AC49" s="25">
        <v>79.822745230825802</v>
      </c>
      <c r="AD49" s="25">
        <v>76.715754222841809</v>
      </c>
      <c r="AE49" s="25">
        <v>74.291590730475377</v>
      </c>
      <c r="AF49" s="25">
        <v>75.060635692500227</v>
      </c>
      <c r="AG49" s="25">
        <v>69.267411998249685</v>
      </c>
      <c r="AH49" s="25">
        <f>AH13+AH25</f>
        <v>78.60324944444443</v>
      </c>
      <c r="AI49" s="46">
        <f t="shared" si="7"/>
        <v>0.16159965198683812</v>
      </c>
      <c r="AM49" s="60"/>
      <c r="AO49" s="48"/>
    </row>
    <row r="50" spans="2:41" x14ac:dyDescent="0.3">
      <c r="B50" s="20" t="s">
        <v>30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7.0000000000000007E-2</v>
      </c>
      <c r="O50" s="25">
        <v>0.21</v>
      </c>
      <c r="P50" s="25">
        <v>0.42</v>
      </c>
      <c r="Q50" s="25">
        <v>0.67</v>
      </c>
      <c r="R50" s="25">
        <v>1.6072241666666665</v>
      </c>
      <c r="S50" s="25">
        <v>3.1606236111111112</v>
      </c>
      <c r="T50" s="25">
        <v>5.0440847222222231</v>
      </c>
      <c r="U50" s="25">
        <v>7.8166263888888885</v>
      </c>
      <c r="V50" s="25">
        <v>10.239001388888889</v>
      </c>
      <c r="W50" s="25">
        <v>13.514681666666666</v>
      </c>
      <c r="X50" s="25">
        <v>10.245344905337067</v>
      </c>
      <c r="Y50" s="25">
        <v>13.000775336038357</v>
      </c>
      <c r="Z50" s="25">
        <v>15.359813257929403</v>
      </c>
      <c r="AA50" s="25">
        <v>13.773558596315503</v>
      </c>
      <c r="AB50" s="25">
        <v>16.293575141981243</v>
      </c>
      <c r="AC50" s="25">
        <v>19.525189538822854</v>
      </c>
      <c r="AD50" s="25">
        <v>20.846018174181548</v>
      </c>
      <c r="AE50" s="25">
        <v>22.538939287935634</v>
      </c>
      <c r="AF50" s="25">
        <v>26.093152503207335</v>
      </c>
      <c r="AG50" s="25">
        <v>27.371545217573452</v>
      </c>
      <c r="AH50" s="25">
        <f>AH14</f>
        <v>37.229244444444447</v>
      </c>
      <c r="AI50" s="46">
        <f t="shared" si="7"/>
        <v>7.653923964310573E-2</v>
      </c>
      <c r="AM50" s="60"/>
      <c r="AO50" s="48"/>
    </row>
    <row r="51" spans="2:41" x14ac:dyDescent="0.3">
      <c r="B51" s="12" t="s">
        <v>34</v>
      </c>
      <c r="C51" s="28">
        <v>442.83702333949128</v>
      </c>
      <c r="D51" s="28">
        <v>498.72842865323992</v>
      </c>
      <c r="E51" s="28">
        <v>487.61858285784689</v>
      </c>
      <c r="F51" s="28">
        <v>482.93901904049778</v>
      </c>
      <c r="G51" s="28">
        <v>447.58221110330476</v>
      </c>
      <c r="H51" s="28">
        <v>452.26052366156858</v>
      </c>
      <c r="I51" s="28">
        <v>497.48052471047492</v>
      </c>
      <c r="J51" s="28">
        <v>461.83124811882965</v>
      </c>
      <c r="K51" s="28">
        <v>487.43737084998315</v>
      </c>
      <c r="L51" s="28">
        <v>486.03286421734623</v>
      </c>
      <c r="M51" s="28">
        <v>470.67800849444501</v>
      </c>
      <c r="N51" s="28">
        <v>492.60313193777813</v>
      </c>
      <c r="O51" s="28">
        <v>473.4825103766666</v>
      </c>
      <c r="P51" s="28">
        <v>492.73542748666682</v>
      </c>
      <c r="Q51" s="28">
        <v>512.07601390222237</v>
      </c>
      <c r="R51" s="28">
        <v>500.20153972333389</v>
      </c>
      <c r="S51" s="28">
        <v>493.01367417222218</v>
      </c>
      <c r="T51" s="28">
        <v>470.08395599678738</v>
      </c>
      <c r="U51" s="28">
        <v>513.70682447223146</v>
      </c>
      <c r="V51" s="28">
        <v>511.45258941954376</v>
      </c>
      <c r="W51" s="28">
        <v>528.07421159183525</v>
      </c>
      <c r="X51" s="28">
        <v>457.86375425589</v>
      </c>
      <c r="Y51" s="28">
        <v>504.94931473495308</v>
      </c>
      <c r="Z51" s="28">
        <v>529.92679853544917</v>
      </c>
      <c r="AA51" s="28">
        <v>435.76690427804584</v>
      </c>
      <c r="AB51" s="28">
        <v>460.34255520491899</v>
      </c>
      <c r="AC51" s="28">
        <v>482.46392606560875</v>
      </c>
      <c r="AD51" s="28">
        <v>474.06452324319395</v>
      </c>
      <c r="AE51" s="28">
        <v>458.29622611589707</v>
      </c>
      <c r="AF51" s="28">
        <v>456.69782598404396</v>
      </c>
      <c r="AG51" s="28">
        <v>444.09135912031121</v>
      </c>
      <c r="AH51" s="28">
        <v>486.40729406302472</v>
      </c>
      <c r="AL51" s="48"/>
      <c r="AM51" s="60"/>
      <c r="AO51" s="48"/>
    </row>
    <row r="52" spans="2:41" x14ac:dyDescent="0.3">
      <c r="B52" s="49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49" t="s">
        <v>57</v>
      </c>
      <c r="W52" s="15"/>
      <c r="X52" s="15"/>
      <c r="Y52" s="52">
        <f>(Y51-X51)/X51</f>
        <v>0.10283749268510123</v>
      </c>
      <c r="Z52" s="52">
        <f t="shared" ref="Z52:AH52" si="8">(Z51-Y51)/Y51</f>
        <v>4.9465328641166137E-2</v>
      </c>
      <c r="AA52" s="52">
        <f t="shared" si="8"/>
        <v>-0.17768471894161916</v>
      </c>
      <c r="AB52" s="52">
        <f t="shared" si="8"/>
        <v>5.6396322633974948E-2</v>
      </c>
      <c r="AC52" s="52">
        <f t="shared" si="8"/>
        <v>4.8054151436950125E-2</v>
      </c>
      <c r="AD52" s="52">
        <f t="shared" si="8"/>
        <v>-1.74093903577624E-2</v>
      </c>
      <c r="AE52" s="52">
        <f t="shared" si="8"/>
        <v>-3.3261921857012232E-2</v>
      </c>
      <c r="AF52" s="52">
        <f t="shared" si="8"/>
        <v>-3.4877008379486352E-3</v>
      </c>
      <c r="AG52" s="52">
        <f t="shared" si="8"/>
        <v>-2.760351844585569E-2</v>
      </c>
      <c r="AH52" s="52">
        <f t="shared" si="8"/>
        <v>9.52865532590772E-2</v>
      </c>
      <c r="AI52" s="47"/>
      <c r="AK52" s="48"/>
      <c r="AL52" s="57"/>
      <c r="AM52" s="58"/>
      <c r="AO52" s="48"/>
    </row>
    <row r="53" spans="2:41" x14ac:dyDescent="0.3">
      <c r="B53" s="16" t="s">
        <v>36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K53" s="57"/>
      <c r="AL53" s="57"/>
      <c r="AM53" s="58"/>
    </row>
    <row r="54" spans="2:41" x14ac:dyDescent="0.3">
      <c r="B54" s="8" t="s">
        <v>42</v>
      </c>
    </row>
    <row r="55" spans="2:41" x14ac:dyDescent="0.3">
      <c r="B55" s="8" t="s">
        <v>37</v>
      </c>
      <c r="AE55" s="61" t="s">
        <v>52</v>
      </c>
      <c r="AF55" s="62"/>
      <c r="AG55" s="62"/>
      <c r="AH55" s="77">
        <f>AH51</f>
        <v>486.40729406302472</v>
      </c>
      <c r="AI55" s="63" t="s">
        <v>59</v>
      </c>
      <c r="AJ55" s="75"/>
      <c r="AK55" s="64"/>
    </row>
    <row r="56" spans="2:41" x14ac:dyDescent="0.3">
      <c r="B56" s="80" t="s">
        <v>31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AE56" s="65" t="s">
        <v>56</v>
      </c>
      <c r="AF56" s="66"/>
      <c r="AG56" s="66"/>
      <c r="AH56" s="67">
        <f>'Parc 2016-2021'!N30</f>
        <v>29842.026820422572</v>
      </c>
      <c r="AI56" s="68" t="s">
        <v>58</v>
      </c>
      <c r="AJ56" s="57"/>
      <c r="AK56" s="69"/>
    </row>
    <row r="57" spans="2:41" x14ac:dyDescent="0.3">
      <c r="B57" s="29" t="s">
        <v>39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AE57" s="70" t="s">
        <v>55</v>
      </c>
      <c r="AF57" s="71"/>
      <c r="AG57" s="71"/>
      <c r="AH57" s="72">
        <f>AH55*1000000000/(AH56*1000)</f>
        <v>16299.405432145411</v>
      </c>
      <c r="AI57" s="73" t="s">
        <v>54</v>
      </c>
      <c r="AJ57" s="76"/>
      <c r="AK57" s="74"/>
    </row>
    <row r="58" spans="2:41" x14ac:dyDescent="0.3">
      <c r="B58" s="30" t="s">
        <v>43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</row>
    <row r="59" spans="2:41" x14ac:dyDescent="0.3">
      <c r="B59" s="30" t="s">
        <v>44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</row>
    <row r="60" spans="2:41" ht="18.75" customHeight="1" x14ac:dyDescent="0.3">
      <c r="B60" s="31" t="s">
        <v>40</v>
      </c>
    </row>
    <row r="61" spans="2:41" ht="18.75" customHeight="1" x14ac:dyDescent="0.3">
      <c r="B61" s="31" t="s">
        <v>41</v>
      </c>
    </row>
    <row r="62" spans="2:41" x14ac:dyDescent="0.3">
      <c r="B62" s="8" t="s">
        <v>21</v>
      </c>
    </row>
    <row r="63" spans="2:41" x14ac:dyDescent="0.3">
      <c r="B63" s="8" t="s">
        <v>45</v>
      </c>
    </row>
    <row r="65" spans="19:19" x14ac:dyDescent="0.3">
      <c r="S65" s="8" t="s">
        <v>53</v>
      </c>
    </row>
  </sheetData>
  <mergeCells count="1">
    <mergeCell ref="B56:R5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Parc 2016-2021</vt:lpstr>
      <vt:lpstr>Conso 1990-2021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Consommation énergétique du secteur résidentiel</dc:title>
  <dc:subject>Secteur résidentiel</dc:subject>
  <dc:creator>SDES</dc:creator>
  <cp:keywords>consommation d'énergie, parc, secteur résidentiel, ménage, logement, énergie</cp:keywords>
  <cp:lastModifiedBy>Aurélien Breuil</cp:lastModifiedBy>
  <dcterms:created xsi:type="dcterms:W3CDTF">2019-02-14T15:04:30Z</dcterms:created>
  <dcterms:modified xsi:type="dcterms:W3CDTF">2023-05-23T15:42:50Z</dcterms:modified>
</cp:coreProperties>
</file>